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1-Project" sheetId="2" state="visible" r:id="rId2"/>
    <sheet xmlns:r="http://schemas.openxmlformats.org/officeDocument/2006/relationships" name="2-Calibration" sheetId="3" state="visible" r:id="rId3"/>
    <sheet xmlns:r="http://schemas.openxmlformats.org/officeDocument/2006/relationships" name="3-Cash Exposure" sheetId="4" state="visible" r:id="rId4"/>
    <sheet xmlns:r="http://schemas.openxmlformats.org/officeDocument/2006/relationships" name="4-Scorecard" sheetId="5" state="visible" r:id="rId5"/>
    <sheet xmlns:r="http://schemas.openxmlformats.org/officeDocument/2006/relationships" name="5-Verdict" sheetId="6" state="visible" r:id="rId6"/>
    <sheet xmlns:r="http://schemas.openxmlformats.org/officeDocument/2006/relationships" name="6-Pursuit Log" sheetId="7" state="visible" r:id="rId7"/>
    <sheet xmlns:r="http://schemas.openxmlformats.org/officeDocument/2006/relationships" name="Benchmarks" sheetId="8" state="visible" r:id="rId8"/>
    <sheet xmlns:r="http://schemas.openxmlformats.org/officeDocument/2006/relationships" name="Lists" sheetId="9" state="hidden" r:id="rId9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"/>
    <numFmt numFmtId="166" formatCode="0.0%"/>
  </numFmts>
  <fonts count="21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color rgb="00C8CDD4"/>
      <sz val="11"/>
    </font>
    <font>
      <name val="Calibri"/>
      <b val="1"/>
      <color rgb="000E1116"/>
      <sz val="12"/>
    </font>
    <font>
      <b val="1"/>
      <color rgb="00E8712F"/>
      <sz val="11"/>
    </font>
    <font>
      <name val="Calibri"/>
      <color rgb="000E1116"/>
      <sz val="11"/>
    </font>
    <font>
      <name val="Calibri"/>
      <b val="1"/>
      <color rgb="000E1116"/>
      <sz val="11"/>
    </font>
    <font>
      <name val="Calibri"/>
      <b val="1"/>
      <color rgb="002A3542"/>
      <sz val="11"/>
    </font>
    <font>
      <b val="1"/>
      <color rgb="001E6B34"/>
      <sz val="11"/>
    </font>
    <font>
      <b val="1"/>
      <color rgb="000B6E8F"/>
      <sz val="11"/>
    </font>
    <font>
      <b val="1"/>
      <color rgb="009A6B00"/>
      <sz val="11"/>
    </font>
    <font>
      <b val="1"/>
      <color rgb="00B3261E"/>
      <sz val="11"/>
    </font>
    <font>
      <name val="Calibri"/>
      <i val="1"/>
      <color rgb="006B7280"/>
      <sz val="9"/>
    </font>
    <font>
      <name val="Calibri"/>
      <b val="1"/>
      <color rgb="00FFFFFF"/>
      <sz val="11"/>
    </font>
    <font>
      <color rgb="002A3542"/>
      <sz val="10"/>
    </font>
    <font>
      <b val="1"/>
      <color rgb="00E8712F"/>
    </font>
    <font>
      <b val="1"/>
      <color rgb="000E1116"/>
      <sz val="13"/>
    </font>
    <font>
      <b val="1"/>
      <color rgb="00E8712F"/>
      <sz val="14"/>
    </font>
    <font>
      <name val="Calibri"/>
      <b val="1"/>
      <color rgb="000E1116"/>
      <sz val="26"/>
    </font>
    <font>
      <i val="1"/>
      <color rgb="002A3542"/>
      <sz val="10"/>
    </font>
    <font>
      <b val="1"/>
      <color rgb="002A3542"/>
      <sz val="10"/>
    </font>
  </fonts>
  <fills count="12">
    <fill>
      <patternFill/>
    </fill>
    <fill>
      <patternFill patternType="gray125"/>
    </fill>
    <fill>
      <patternFill patternType="solid">
        <fgColor rgb="000E1116"/>
      </patternFill>
    </fill>
    <fill>
      <patternFill patternType="solid">
        <fgColor rgb="00E3DFD3"/>
      </patternFill>
    </fill>
    <fill>
      <patternFill patternType="solid">
        <fgColor rgb="00FFFFFF"/>
      </patternFill>
    </fill>
    <fill>
      <patternFill patternType="solid">
        <fgColor rgb="00EFEDE7"/>
      </patternFill>
    </fill>
    <fill>
      <patternFill patternType="solid">
        <fgColor rgb="00DCEFE0"/>
      </patternFill>
    </fill>
    <fill>
      <patternFill patternType="solid">
        <fgColor rgb="00DDF0F7"/>
      </patternFill>
    </fill>
    <fill>
      <patternFill patternType="solid">
        <fgColor rgb="00FCF0D4"/>
      </patternFill>
    </fill>
    <fill>
      <patternFill patternType="solid">
        <fgColor rgb="00FBE0DD"/>
      </patternFill>
    </fill>
    <fill>
      <patternFill patternType="solid">
        <fgColor rgb="002A3542"/>
      </patternFill>
    </fill>
    <fill>
      <patternFill patternType="solid">
        <fgColor rgb="00F5F1E8"/>
      </patternFill>
    </fill>
  </fills>
  <borders count="3">
    <border>
      <left/>
      <right/>
      <top/>
      <bottom/>
      <diagonal/>
    </border>
    <border>
      <left style="medium">
        <color rgb="00E8712F"/>
      </left>
      <right style="medium">
        <color rgb="00E8712F"/>
      </right>
      <top style="medium">
        <color rgb="00E8712F"/>
      </top>
      <bottom style="medium">
        <color rgb="00E8712F"/>
      </bottom>
    </border>
    <border>
      <left style="thin">
        <color rgb="00D5D0C4"/>
      </left>
      <right style="thin">
        <color rgb="00D5D0C4"/>
      </right>
      <top style="thin">
        <color rgb="00D5D0C4"/>
      </top>
      <bottom style="thin">
        <color rgb="00D5D0C4"/>
      </bottom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left" vertical="center" indent="1"/>
    </xf>
    <xf numFmtId="0" fontId="3" fillId="3" borderId="0" applyAlignment="1" pivotButton="0" quotePrefix="0" xfId="0">
      <alignment horizontal="left" vertical="center"/>
    </xf>
    <xf numFmtId="0" fontId="0" fillId="3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/>
    </xf>
    <xf numFmtId="0" fontId="7" fillId="5" borderId="2" applyAlignment="1" pivotButton="0" quotePrefix="0" xfId="0">
      <alignment horizontal="left" vertical="center"/>
    </xf>
    <xf numFmtId="0" fontId="8" fillId="6" borderId="0" applyAlignment="1" pivotButton="0" quotePrefix="0" xfId="0">
      <alignment horizontal="center" vertical="center"/>
    </xf>
    <xf numFmtId="0" fontId="9" fillId="7" borderId="0" applyAlignment="1" pivotButton="0" quotePrefix="0" xfId="0">
      <alignment horizontal="center" vertical="center"/>
    </xf>
    <xf numFmtId="0" fontId="10" fillId="8" borderId="0" applyAlignment="1" pivotButton="0" quotePrefix="0" xfId="0">
      <alignment horizontal="center" vertical="center"/>
    </xf>
    <xf numFmtId="0" fontId="11" fillId="9" borderId="0" applyAlignment="1" pivotButton="0" quotePrefix="0" xfId="0">
      <alignment horizontal="center" vertical="center"/>
    </xf>
    <xf numFmtId="0" fontId="12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center" vertical="center"/>
    </xf>
    <xf numFmtId="164" fontId="6" fillId="4" borderId="1" applyAlignment="1" pivotButton="0" quotePrefix="0" xfId="0">
      <alignment horizontal="center" vertical="center"/>
    </xf>
    <xf numFmtId="1" fontId="6" fillId="4" borderId="1" applyAlignment="1" pivotButton="0" quotePrefix="0" xfId="0">
      <alignment horizontal="center" vertical="center"/>
    </xf>
    <xf numFmtId="9" fontId="6" fillId="4" borderId="1" applyAlignment="1" pivotButton="0" quotePrefix="0" xfId="0">
      <alignment horizontal="center" vertical="center"/>
    </xf>
    <xf numFmtId="165" fontId="6" fillId="4" borderId="1" applyAlignment="1" pivotButton="0" quotePrefix="0" xfId="0">
      <alignment horizontal="center" vertical="center"/>
    </xf>
    <xf numFmtId="164" fontId="7" fillId="5" borderId="2" applyAlignment="1" pivotButton="0" quotePrefix="0" xfId="0">
      <alignment horizontal="center" vertical="center"/>
    </xf>
    <xf numFmtId="166" fontId="7" fillId="5" borderId="2" applyAlignment="1" pivotButton="0" quotePrefix="0" xfId="0">
      <alignment horizontal="center" vertical="center"/>
    </xf>
    <xf numFmtId="0" fontId="7" fillId="5" borderId="2" applyAlignment="1" pivotButton="0" quotePrefix="0" xfId="0">
      <alignment horizontal="center" vertical="center"/>
    </xf>
    <xf numFmtId="1" fontId="7" fillId="5" borderId="2" applyAlignment="1" pivotButton="0" quotePrefix="0" xfId="0">
      <alignment horizontal="center" vertical="center"/>
    </xf>
    <xf numFmtId="0" fontId="13" fillId="10" borderId="2" applyAlignment="1" pivotButton="0" quotePrefix="0" xfId="0">
      <alignment horizontal="center" vertical="center"/>
    </xf>
    <xf numFmtId="0" fontId="6" fillId="3" borderId="0" applyAlignment="1" pivotButton="0" quotePrefix="0" xfId="0">
      <alignment horizontal="left" vertical="center" wrapText="1"/>
    </xf>
    <xf numFmtId="0" fontId="14" fillId="11" borderId="2" applyAlignment="1" pivotButton="0" quotePrefix="0" xfId="0">
      <alignment horizontal="center" vertical="center"/>
    </xf>
    <xf numFmtId="164" fontId="14" fillId="5" borderId="2" applyAlignment="1" pivotButton="0" quotePrefix="0" xfId="0">
      <alignment horizontal="center" vertical="center"/>
    </xf>
    <xf numFmtId="0" fontId="13" fillId="10" borderId="2" applyAlignment="1" pivotButton="0" quotePrefix="0" xfId="0">
      <alignment horizontal="center" vertical="center" wrapText="1"/>
    </xf>
    <xf numFmtId="0" fontId="15" fillId="0" borderId="2" applyAlignment="1" pivotButton="0" quotePrefix="0" xfId="0">
      <alignment horizontal="center" vertical="center"/>
    </xf>
    <xf numFmtId="0" fontId="6" fillId="0" borderId="2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0" fontId="7" fillId="5" borderId="2" applyAlignment="1" pivotButton="0" quotePrefix="0" xfId="0">
      <alignment horizontal="left" vertical="center" wrapText="1"/>
    </xf>
    <xf numFmtId="0" fontId="16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/>
    </xf>
    <xf numFmtId="1" fontId="17" fillId="5" borderId="2" applyAlignment="1" pivotButton="0" quotePrefix="0" xfId="0">
      <alignment horizontal="center" vertical="center"/>
    </xf>
    <xf numFmtId="0" fontId="18" fillId="0" borderId="0" applyAlignment="1" pivotButton="0" quotePrefix="0" xfId="0">
      <alignment horizontal="center" vertical="center"/>
    </xf>
    <xf numFmtId="0" fontId="19" fillId="0" borderId="0" applyAlignment="1" pivotButton="0" quotePrefix="0" xfId="0">
      <alignment horizontal="left" vertical="center" wrapText="1"/>
    </xf>
    <xf numFmtId="9" fontId="7" fillId="5" borderId="2" applyAlignment="1" pivotButton="0" quotePrefix="0" xfId="0">
      <alignment horizontal="center" vertical="center"/>
    </xf>
    <xf numFmtId="0" fontId="14" fillId="4" borderId="2" pivotButton="0" quotePrefix="0" xfId="0"/>
    <xf numFmtId="164" fontId="14" fillId="4" borderId="2" pivotButton="0" quotePrefix="0" xfId="0"/>
    <xf numFmtId="0" fontId="14" fillId="11" borderId="2" pivotButton="0" quotePrefix="0" xfId="0"/>
    <xf numFmtId="164" fontId="14" fillId="11" borderId="2" pivotButton="0" quotePrefix="0" xfId="0"/>
    <xf numFmtId="0" fontId="20" fillId="11" borderId="2" applyAlignment="1" pivotButton="0" quotePrefix="0" xfId="0">
      <alignment horizontal="left" vertical="center"/>
    </xf>
    <xf numFmtId="0" fontId="14" fillId="11" borderId="2" applyAlignment="1" pivotButton="0" quotePrefix="0" xfId="0">
      <alignment horizontal="left" vertical="center"/>
    </xf>
    <xf numFmtId="0" fontId="20" fillId="4" borderId="2" applyAlignment="1" pivotButton="0" quotePrefix="0" xfId="0">
      <alignment horizontal="left" vertical="center"/>
    </xf>
    <xf numFmtId="0" fontId="14" fillId="4" borderId="2" applyAlignment="1" pivotButton="0" quotePrefix="0" xfId="0">
      <alignment horizontal="center" vertical="center"/>
    </xf>
    <xf numFmtId="0" fontId="14" fillId="4" borderId="2" applyAlignment="1" pivotButton="0" quotePrefix="0" xfId="0">
      <alignment horizontal="left" vertical="center"/>
    </xf>
  </cellXfs>
  <cellStyles count="1">
    <cellStyle name="Normal" xfId="0" builtinId="0" hidden="0"/>
  </cellStyles>
  <dxfs count="11">
    <dxf>
      <font>
        <b val="1"/>
        <color rgb="00B3261E"/>
      </font>
      <fill>
        <patternFill patternType="solid">
          <fgColor rgb="00FBE0DD"/>
        </patternFill>
      </fill>
    </dxf>
    <dxf>
      <font>
        <b val="1"/>
        <color rgb="009A6B00"/>
      </font>
      <fill>
        <patternFill patternType="solid">
          <fgColor rgb="00FCF0D4"/>
        </patternFill>
      </fill>
    </dxf>
    <dxf>
      <font>
        <b val="1"/>
        <color rgb="000B6E8F"/>
      </font>
      <fill>
        <patternFill patternType="solid">
          <fgColor rgb="00DDF0F7"/>
        </patternFill>
      </fill>
    </dxf>
    <dxf>
      <font>
        <b val="1"/>
        <color rgb="001E6B34"/>
      </font>
      <fill>
        <patternFill patternType="solid">
          <fgColor rgb="00DCEFE0"/>
        </patternFill>
      </fill>
    </dxf>
    <dxf>
      <font>
        <b val="1"/>
        <color rgb="00B3261E"/>
        <sz val="26"/>
      </font>
      <fill>
        <patternFill patternType="solid">
          <fgColor rgb="00FBE0DD"/>
        </patternFill>
      </fill>
    </dxf>
    <dxf>
      <font>
        <b val="1"/>
        <color rgb="009A6B00"/>
        <sz val="26"/>
      </font>
      <fill>
        <patternFill patternType="solid">
          <fgColor rgb="00FCF0D4"/>
        </patternFill>
      </fill>
    </dxf>
    <dxf>
      <font>
        <b val="1"/>
        <color rgb="000B6E8F"/>
        <sz val="26"/>
      </font>
      <fill>
        <patternFill patternType="solid">
          <fgColor rgb="00DDF0F7"/>
        </patternFill>
      </fill>
    </dxf>
    <dxf>
      <font>
        <b val="1"/>
        <color rgb="001E6B34"/>
        <sz val="26"/>
      </font>
      <fill>
        <patternFill patternType="solid">
          <fgColor rgb="00DCEFE0"/>
        </patternFill>
      </fill>
    </dxf>
    <dxf>
      <font>
        <color rgb="001E6B34"/>
      </font>
      <fill>
        <patternFill patternType="solid">
          <fgColor rgb="00DCEFE0"/>
        </patternFill>
      </fill>
    </dxf>
    <dxf>
      <font>
        <color rgb="00B3261E"/>
      </font>
      <fill>
        <patternFill patternType="solid">
          <fgColor rgb="00FBE0DD"/>
        </patternFill>
      </fill>
    </dxf>
    <dxf>
      <font>
        <color rgb="009A6B00"/>
      </font>
      <fill>
        <patternFill patternType="solid">
          <fgColor rgb="00FCF0D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Outstanding AR by month</a:t>
            </a:r>
          </a:p>
        </rich>
      </tx>
    </title>
    <plotArea>
      <lineChart>
        <grouping val="standard"/>
        <ser>
          <idx val="0"/>
          <order val="0"/>
          <tx>
            <strRef>
              <f>'3-Cash Exposure'!F7</f>
            </strRef>
          </tx>
          <spPr>
            <a:ln xmlns:a="http://schemas.openxmlformats.org/drawingml/2006/main" w="28000">
              <a:solidFill>
                <a:srgbClr val="E8712F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'3-Cash Exposure'!$A$8:$A$31</f>
            </numRef>
          </cat>
          <val>
            <numRef>
              <f>'3-Cash Exposure'!$F$8:$F$31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Weighted score contribution by question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'4-Scorecard'!F6</f>
            </strRef>
          </tx>
          <spPr>
            <a:solidFill xmlns:a="http://schemas.openxmlformats.org/drawingml/2006/main">
              <a:srgbClr val="E8712F"/>
            </a:solidFill>
            <a:ln xmlns:a="http://schemas.openxmlformats.org/drawingml/2006/main">
              <a:prstDash val="solid"/>
            </a:ln>
          </spPr>
          <cat>
            <numRef>
              <f>'4-Scorecard'!$B$7:$B$13</f>
            </numRef>
          </cat>
          <val>
            <numRef>
              <f>'4-Scorecard'!$F$7:$F$13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15</row>
      <rowOff>0</rowOff>
    </from>
    <ext cx="720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7</col>
      <colOff>0</colOff>
      <row>7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tabColor rgb="000E1116"/>
    <outlinePr summaryBelow="1" summaryRight="1"/>
    <pageSetUpPr/>
  </sheetPr>
  <dimension ref="A1:H2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" customWidth="1" min="2" max="2"/>
    <col width="60" customWidth="1" min="3" max="3"/>
    <col width="16" customWidth="1" min="4" max="4"/>
    <col width="16" customWidth="1" min="5" max="5"/>
    <col width="16" customWidth="1" min="6" max="6"/>
    <col width="16" customWidth="1" min="7" max="7"/>
    <col width="4" customWidth="1" min="8" max="8"/>
  </cols>
  <sheetData>
    <row r="1" ht="34" customHeight="1">
      <c r="A1" s="1" t="inlineStr">
        <is>
          <t>PILARS  ·  Bid/No-Bid Decision Workbook</t>
        </is>
      </c>
      <c r="B1" s="2" t="n"/>
      <c r="C1" s="2" t="n"/>
      <c r="D1" s="2" t="n"/>
      <c r="E1" s="2" t="n"/>
      <c r="F1" s="2" t="n"/>
      <c r="G1" s="2" t="n"/>
      <c r="H1" s="2" t="n"/>
    </row>
    <row r="2" ht="18" customHeight="1">
      <c r="A2" s="3" t="inlineStr">
        <is>
          <t>Score the pursuit BEFORE the takeoff starts. A no-bid at that stage costs nothing.</t>
        </is>
      </c>
      <c r="B2" s="2" t="n"/>
      <c r="C2" s="2" t="n"/>
      <c r="D2" s="2" t="n"/>
      <c r="E2" s="2" t="n"/>
      <c r="F2" s="2" t="n"/>
      <c r="G2" s="2" t="n"/>
      <c r="H2" s="2" t="n"/>
    </row>
    <row r="4">
      <c r="B4" s="4" t="inlineStr">
        <is>
          <t>HOW TO USE (5 minutes per pursuit)</t>
        </is>
      </c>
      <c r="C4" s="5" t="n"/>
      <c r="D4" s="5" t="n"/>
      <c r="E4" s="5" t="n"/>
      <c r="F4" s="5" t="n"/>
      <c r="G4" s="5" t="n"/>
    </row>
    <row r="5">
      <c r="B5" s="6" t="inlineStr">
        <is>
          <t>1.</t>
        </is>
      </c>
      <c r="C5" s="7" t="inlineStr">
        <is>
          <t>1-Project — enter the project basics: value, duration, retention, pay terms, bidder count.</t>
        </is>
      </c>
    </row>
    <row r="6">
      <c r="B6" s="6" t="inlineStr">
        <is>
          <t>2.</t>
        </is>
      </c>
      <c r="C6" s="7" t="inlineStr">
        <is>
          <t>2-Calibration — enter YOUR shop's numbers: backlog, hit rate, estimating cost, margin, working capital.</t>
        </is>
      </c>
    </row>
    <row r="7">
      <c r="B7" s="6" t="inlineStr">
        <is>
          <t>3.</t>
        </is>
      </c>
      <c r="C7" s="7" t="inlineStr">
        <is>
          <t>3-Cash Exposure — the monthly AR model runs itself from steps 1-2. Check the peak AR and the suggested score.</t>
        </is>
      </c>
    </row>
    <row r="8">
      <c r="B8" s="6" t="inlineStr">
        <is>
          <t>4.</t>
        </is>
      </c>
      <c r="C8" s="7" t="inlineStr">
        <is>
          <t>4-Scorecard — answer the seven questions with the dropdowns. Model hints appear beside Q3 and Q7.</t>
        </is>
      </c>
    </row>
    <row r="9">
      <c r="B9" s="6" t="inlineStr">
        <is>
          <t>5.</t>
        </is>
      </c>
      <c r="C9" s="7" t="inlineStr">
        <is>
          <t>5-Verdict — read the decision, the red flags, and the levers that would flip it. Then act on it.</t>
        </is>
      </c>
    </row>
    <row r="10">
      <c r="B10" s="6" t="inlineStr">
        <is>
          <t>6.</t>
        </is>
      </c>
      <c r="C10" s="7" t="inlineStr">
        <is>
          <t>6-Pursuit Log — record every pursuit and its outcome. Your hit rate by score band builds itself.</t>
        </is>
      </c>
    </row>
    <row r="12">
      <c r="B12" s="4" t="inlineStr">
        <is>
          <t>CELL LEGEND</t>
        </is>
      </c>
      <c r="C12" s="5" t="n"/>
      <c r="D12" s="5" t="n"/>
      <c r="E12" s="5" t="n"/>
      <c r="F12" s="5" t="n"/>
      <c r="G12" s="5" t="n"/>
    </row>
    <row r="13">
      <c r="C13" s="8" t="inlineStr">
        <is>
          <t>Orange-bordered white cells = YOUR INPUTS</t>
        </is>
      </c>
    </row>
    <row r="14">
      <c r="C14" s="9" t="inlineStr">
        <is>
          <t>Grey cells = calculated. Do not type over them.</t>
        </is>
      </c>
    </row>
    <row r="16">
      <c r="B16" s="4" t="inlineStr">
        <is>
          <t>DECISION BANDS (auto-calibrated to your backlog on 2-Calibration)</t>
        </is>
      </c>
      <c r="C16" s="5" t="n"/>
      <c r="D16" s="5" t="n"/>
      <c r="E16" s="5" t="n"/>
      <c r="F16" s="5" t="n"/>
      <c r="G16" s="5" t="n"/>
    </row>
    <row r="17">
      <c r="B17" s="10" t="inlineStr">
        <is>
          <t>BID</t>
        </is>
      </c>
      <c r="D17" s="7" t="inlineStr">
        <is>
          <t>Score at or above the bid threshold. Pursue it and protect margin — do not buy the job.</t>
        </is>
      </c>
    </row>
    <row r="18">
      <c r="B18" s="11" t="inlineStr">
        <is>
          <t>BID - LOADED MARKUP</t>
        </is>
      </c>
      <c r="D18" s="7" t="inlineStr">
        <is>
          <t>Middle band, or AR between 20-40% of working capital. Bid with risk priced in.</t>
        </is>
      </c>
    </row>
    <row r="19">
      <c r="B19" s="12" t="inlineStr">
        <is>
          <t>STRATEGIC ONLY</t>
        </is>
      </c>
      <c r="D19" s="7" t="inlineStr">
        <is>
          <t>Lower band, or pay-history score of 0. Bid only for a key client or deliberate learning curve.</t>
        </is>
      </c>
    </row>
    <row r="20">
      <c r="B20" s="13" t="inlineStr">
        <is>
          <t>NO-BID</t>
        </is>
      </c>
      <c r="D20" s="7" t="inlineStr">
        <is>
          <t>Below the floor, or peak AR over 40% of working capital (hard kill). Decline within 48 hours.</t>
        </is>
      </c>
    </row>
    <row r="22">
      <c r="B22" s="4" t="inlineStr">
        <is>
          <t>HARD-KILL RULES (override the score — same engine as the web tool)</t>
        </is>
      </c>
      <c r="C22" s="5" t="n"/>
      <c r="D22" s="5" t="n"/>
      <c r="E22" s="5" t="n"/>
      <c r="F22" s="5" t="n"/>
      <c r="G22" s="5" t="n"/>
    </row>
    <row r="23">
      <c r="B23" s="6" t="inlineStr">
        <is>
          <t>·</t>
        </is>
      </c>
      <c r="C23" s="7" t="inlineStr">
        <is>
          <t>Peak AR above 40% of working capital forces NO-BID regardless of score.</t>
        </is>
      </c>
    </row>
    <row r="24">
      <c r="B24" s="6" t="inlineStr">
        <is>
          <t>·</t>
        </is>
      </c>
      <c r="C24" s="7" t="inlineStr">
        <is>
          <t>Pay-history score of 0 (76+ days or open dispute) caps the verdict at STRATEGIC ONLY.</t>
        </is>
      </c>
    </row>
    <row r="25">
      <c r="B25" s="6" t="inlineStr">
        <is>
          <t>·</t>
        </is>
      </c>
      <c r="C25" s="7" t="inlineStr">
        <is>
          <t>Peak AR between 20-40% of working capital caps the verdict at BID - LOADED MARKUP.</t>
        </is>
      </c>
    </row>
    <row r="27">
      <c r="C27" s="14" t="inlineStr">
        <is>
          <t>Live web version with the same engine: pilars.ai/resources/bid-no-bid-scorecard   ·   Method guide: pilars.ai/blog/bid-no-bid-scoring-model</t>
        </is>
      </c>
    </row>
    <row r="28">
      <c r="C28" s="14" t="inlineStr">
        <is>
          <t>Weights and decision bands follow FMI bid-hit-ratio research: 20-30% is the profitable zone for specialty subs, 10-15% for hard-bid GCs.</t>
        </is>
      </c>
    </row>
  </sheetData>
  <mergeCells count="10">
    <mergeCell ref="A1:H1"/>
    <mergeCell ref="D18:G18"/>
    <mergeCell ref="D17:G17"/>
    <mergeCell ref="B19:C19"/>
    <mergeCell ref="A2:H2"/>
    <mergeCell ref="B20:C20"/>
    <mergeCell ref="D20:G20"/>
    <mergeCell ref="D19:G19"/>
    <mergeCell ref="B17:C17"/>
    <mergeCell ref="B18:C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E8712F"/>
    <outlinePr summaryBelow="1" summaryRight="1"/>
    <pageSetUpPr/>
  </sheetPr>
  <dimension ref="A1:F1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26" customWidth="1" min="3" max="3"/>
    <col width="4" customWidth="1" min="4" max="4"/>
    <col width="46" customWidth="1" min="5" max="5"/>
    <col width="6" customWidth="1" min="6" max="6"/>
  </cols>
  <sheetData>
    <row r="1" ht="34" customHeight="1">
      <c r="A1" s="1" t="inlineStr">
        <is>
          <t>1 · Project Brief</t>
        </is>
      </c>
      <c r="B1" s="2" t="n"/>
      <c r="C1" s="2" t="n"/>
      <c r="D1" s="2" t="n"/>
      <c r="E1" s="2" t="n"/>
      <c r="F1" s="2" t="n"/>
    </row>
    <row r="2" ht="18" customHeight="1">
      <c r="A2" s="3" t="inlineStr">
        <is>
          <t>Identify the pursuit and enter its commercial shape. Orange-bordered cells are inputs.</t>
        </is>
      </c>
      <c r="B2" s="2" t="n"/>
      <c r="C2" s="2" t="n"/>
      <c r="D2" s="2" t="n"/>
      <c r="E2" s="2" t="n"/>
      <c r="F2" s="2" t="n"/>
    </row>
    <row r="4">
      <c r="B4" s="4" t="inlineStr">
        <is>
          <t>IDENTIFICATION</t>
        </is>
      </c>
      <c r="C4" s="5" t="n"/>
    </row>
    <row r="5">
      <c r="B5" s="15" t="inlineStr">
        <is>
          <t>Project name</t>
        </is>
      </c>
      <c r="C5" s="16" t="inlineStr">
        <is>
          <t>Sample - Medical Office Fit-Out</t>
        </is>
      </c>
      <c r="E5" s="14" t="inlineStr">
        <is>
          <t>As it appears on the bid invitation.</t>
        </is>
      </c>
    </row>
    <row r="6">
      <c r="B6" s="15" t="inlineStr">
        <is>
          <t>Owner</t>
        </is>
      </c>
      <c r="C6" s="16" t="inlineStr">
        <is>
          <t>Regional Hospital System</t>
        </is>
      </c>
      <c r="E6" s="14" t="inlineStr">
        <is>
          <t>The paying entity — pull pay history on THIS name.</t>
        </is>
      </c>
    </row>
    <row r="7">
      <c r="B7" s="15" t="inlineStr">
        <is>
          <t>General contractor</t>
        </is>
      </c>
      <c r="C7" s="16" t="inlineStr">
        <is>
          <t>Summit Builders</t>
        </is>
      </c>
      <c r="E7" s="14" t="inlineStr">
        <is>
          <t>Leave blank if bidding direct to owner.</t>
        </is>
      </c>
    </row>
    <row r="8">
      <c r="B8" s="15" t="inlineStr">
        <is>
          <t>Location</t>
        </is>
      </c>
      <c r="C8" s="16" t="inlineStr">
        <is>
          <t>Dallas, TX</t>
        </is>
      </c>
      <c r="E8" s="14" t="inlineStr">
        <is>
          <t>Market matters for labor and bidder depth.</t>
        </is>
      </c>
    </row>
    <row r="9">
      <c r="B9" s="15" t="inlineStr">
        <is>
          <t>Trade / scope</t>
        </is>
      </c>
      <c r="C9" s="16" t="inlineStr">
        <is>
          <t>Drywall &amp; framing</t>
        </is>
      </c>
      <c r="E9" s="14" t="inlineStr"/>
    </row>
    <row r="10">
      <c r="B10" s="15" t="inlineStr">
        <is>
          <t>Bid due date</t>
        </is>
      </c>
      <c r="C10" s="16" t="inlineStr">
        <is>
          <t>2026-08-15</t>
        </is>
      </c>
      <c r="E10" s="14" t="inlineStr">
        <is>
          <t>The 48-hour no-bid letter clock starts at your decision.</t>
        </is>
      </c>
    </row>
    <row r="11">
      <c r="B11" s="15" t="inlineStr">
        <is>
          <t>Estimator</t>
        </is>
      </c>
      <c r="C11" s="16" t="inlineStr"/>
      <c r="E11" s="14" t="inlineStr">
        <is>
          <t>Who owns this pursuit.</t>
        </is>
      </c>
    </row>
    <row r="13">
      <c r="B13" s="4" t="inlineStr">
        <is>
          <t>COMMERCIAL SHAPE</t>
        </is>
      </c>
      <c r="C13" s="5" t="n"/>
    </row>
    <row r="14">
      <c r="B14" s="15" t="inlineStr">
        <is>
          <t>Delivery method</t>
        </is>
      </c>
      <c r="C14" s="16" t="inlineStr">
        <is>
          <t>Hard bid</t>
        </is>
      </c>
      <c r="E14" s="14" t="inlineStr">
        <is>
          <t>Dropdown. Negotiated work justifies looser thresholds.</t>
        </is>
      </c>
    </row>
    <row r="15">
      <c r="B15" s="15" t="inlineStr">
        <is>
          <t>Estimated contract value ($)</t>
        </is>
      </c>
      <c r="C15" s="17" t="n">
        <v>2000000</v>
      </c>
      <c r="E15" s="14" t="inlineStr">
        <is>
          <t>Your scope only, not project total.</t>
        </is>
      </c>
    </row>
    <row r="16">
      <c r="B16" s="15" t="inlineStr">
        <is>
          <t>Duration on site (months)</t>
        </is>
      </c>
      <c r="C16" s="18" t="n">
        <v>9</v>
      </c>
      <c r="E16" s="14" t="inlineStr">
        <is>
          <t>Your billing window — drives the cash model.</t>
        </is>
      </c>
    </row>
    <row r="17">
      <c r="B17" s="15" t="inlineStr">
        <is>
          <t>Retention (%)</t>
        </is>
      </c>
      <c r="C17" s="19" t="n">
        <v>0.1</v>
      </c>
      <c r="E17" s="14" t="inlineStr">
        <is>
          <t>As written in the bid documents.</t>
        </is>
      </c>
    </row>
    <row r="18">
      <c r="B18" s="15" t="inlineStr">
        <is>
          <t>Pay terms (days)</t>
        </is>
      </c>
      <c r="C18" s="18" t="n">
        <v>45</v>
      </c>
      <c r="E18" s="14" t="inlineStr">
        <is>
          <t>Realistic days-to-pay, not the contract's promise.</t>
        </is>
      </c>
    </row>
    <row r="19">
      <c r="B19" s="15" t="inlineStr">
        <is>
          <t>Known bidder count</t>
        </is>
      </c>
      <c r="C19" s="18" t="n">
        <v>6</v>
      </c>
      <c r="E19" s="14" t="inlineStr">
        <is>
          <t>From the plan-holder list. Feeds Q7's hint.</t>
        </is>
      </c>
    </row>
  </sheetData>
  <mergeCells count="2">
    <mergeCell ref="A2:F2"/>
    <mergeCell ref="A1:F1"/>
  </mergeCells>
  <dataValidations count="1">
    <dataValidation sqref="C14" showDropDown="0" showInputMessage="0" showErrorMessage="0" allowBlank="1" type="list">
      <formula1>=Lists!$I$2:$I$5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E8712F"/>
    <outlinePr summaryBelow="1" summaryRight="1"/>
    <pageSetUpPr/>
  </sheetPr>
  <dimension ref="A1:F1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6" customWidth="1" min="2" max="2"/>
    <col width="20" customWidth="1" min="3" max="3"/>
    <col width="4" customWidth="1" min="4" max="4"/>
    <col width="50" customWidth="1" min="5" max="5"/>
    <col width="6" customWidth="1" min="6" max="6"/>
  </cols>
  <sheetData>
    <row r="1" ht="34" customHeight="1">
      <c r="A1" s="1" t="inlineStr">
        <is>
          <t>2 · Shop Calibration</t>
        </is>
      </c>
      <c r="B1" s="2" t="n"/>
      <c r="C1" s="2" t="n"/>
      <c r="D1" s="2" t="n"/>
      <c r="E1" s="2" t="n"/>
      <c r="F1" s="2" t="n"/>
    </row>
    <row r="2" ht="18" customHeight="1">
      <c r="A2" s="3" t="inlineStr">
        <is>
          <t>Your shop's economics tune the thresholds and the break-even math.</t>
        </is>
      </c>
      <c r="B2" s="2" t="n"/>
      <c r="C2" s="2" t="n"/>
      <c r="D2" s="2" t="n"/>
      <c r="E2" s="2" t="n"/>
      <c r="F2" s="2" t="n"/>
    </row>
    <row r="4">
      <c r="B4" s="4" t="inlineStr">
        <is>
          <t>YOUR SHOP</t>
        </is>
      </c>
      <c r="C4" s="5" t="n"/>
    </row>
    <row r="5">
      <c r="B5" s="15" t="inlineStr">
        <is>
          <t>Current backlog (months)</t>
        </is>
      </c>
      <c r="C5" s="20" t="n">
        <v>4</v>
      </c>
      <c r="E5" s="14" t="inlineStr">
        <is>
          <t>6+ months tightens the decision bands; under 2 loosens them.</t>
        </is>
      </c>
    </row>
    <row r="6">
      <c r="B6" s="15" t="inlineStr">
        <is>
          <t>Current bid-hit rate (%)</t>
        </is>
      </c>
      <c r="C6" s="19" t="n">
        <v>0.18</v>
      </c>
      <c r="E6" s="14" t="inlineStr">
        <is>
          <t>Wins ÷ bids, trailing 12 months. Count withdrawn bids as losses.</t>
        </is>
      </c>
    </row>
    <row r="7">
      <c r="B7" s="15" t="inlineStr">
        <is>
          <t>Estimating cost for this bid ($)</t>
        </is>
      </c>
      <c r="C7" s="17" t="n">
        <v>4800</v>
      </c>
      <c r="E7" s="14" t="inlineStr">
        <is>
          <t>Fully loaded hours: takeoff, quotes, RFIs, proposal.</t>
        </is>
      </c>
    </row>
    <row r="8">
      <c r="B8" s="15" t="inlineStr">
        <is>
          <t>Expected gross margin on this job (%)</t>
        </is>
      </c>
      <c r="C8" s="19" t="n">
        <v>0.12</v>
      </c>
      <c r="E8" s="14" t="inlineStr">
        <is>
          <t>Realistic GP% for this scope if won at a defensible number.</t>
        </is>
      </c>
    </row>
    <row r="9">
      <c r="B9" s="15" t="inlineStr">
        <is>
          <t>Available working capital ($)</t>
        </is>
      </c>
      <c r="C9" s="17" t="n">
        <v>2000000</v>
      </c>
      <c r="E9" s="14" t="inlineStr">
        <is>
          <t>Cash plus line of credit you can actually deploy.</t>
        </is>
      </c>
    </row>
    <row r="11">
      <c r="B11" s="4" t="inlineStr">
        <is>
          <t>CALCULATED</t>
        </is>
      </c>
      <c r="C11" s="5" t="n"/>
    </row>
    <row r="12">
      <c r="B12" s="15" t="inlineStr">
        <is>
          <t>Expected gross profit on this job</t>
        </is>
      </c>
      <c r="C12" s="21">
        <f>'1-Project'!C15*C8</f>
        <v/>
      </c>
      <c r="E12" s="14" t="inlineStr">
        <is>
          <t>Contract value × expected margin.</t>
        </is>
      </c>
    </row>
    <row r="13">
      <c r="B13" s="15" t="inlineStr">
        <is>
          <t>Break-even hit rate</t>
        </is>
      </c>
      <c r="C13" s="22">
        <f>IFERROR(C7/C12,0)</f>
        <v/>
      </c>
      <c r="E13" s="14" t="inlineStr">
        <is>
          <t>Estimating cost ÷ gross profit per win. Your floor — below this, bidding loses money.</t>
        </is>
      </c>
    </row>
    <row r="14">
      <c r="B14" s="15" t="inlineStr">
        <is>
          <t>Hit rate vs break-even</t>
        </is>
      </c>
      <c r="C14" s="23">
        <f>IF(C6&gt;=C13,"ABOVE - healthy","BELOW - fix pursuit selection")</f>
        <v/>
      </c>
    </row>
    <row r="16">
      <c r="B16" s="4" t="inlineStr">
        <is>
          <t>DECISION THRESHOLDS (auto-calibrated to backlog)</t>
        </is>
      </c>
      <c r="C16" s="5" t="n"/>
    </row>
    <row r="17">
      <c r="B17" s="15" t="inlineStr">
        <is>
          <t>BID threshold</t>
        </is>
      </c>
      <c r="C17" s="24">
        <f>IF(C5&gt;=6,50,IF(C5&lt;=2,40,45))</f>
        <v/>
      </c>
      <c r="E17" s="14" t="inlineStr">
        <is>
          <t>Standard 45/32/20. Full shop (6+ mo backlog): 50/38/25. Thin pipeline (≤2 mo): 40/28/17.</t>
        </is>
      </c>
    </row>
    <row r="18">
      <c r="B18" s="15" t="inlineStr">
        <is>
          <t>LOADED MARKUP threshold</t>
        </is>
      </c>
      <c r="C18" s="24">
        <f>IF(C5&gt;=6,38,IF(C5&lt;=2,28,32))</f>
        <v/>
      </c>
    </row>
    <row r="19">
      <c r="B19" s="15" t="inlineStr">
        <is>
          <t>STRATEGIC ONLY threshold</t>
        </is>
      </c>
      <c r="C19" s="24">
        <f>IF(C5&gt;=6,25,IF(C5&lt;=2,17,20))</f>
        <v/>
      </c>
    </row>
  </sheetData>
  <mergeCells count="2">
    <mergeCell ref="A2:F2"/>
    <mergeCell ref="A1:F1"/>
  </mergeCells>
  <conditionalFormatting sqref="C14">
    <cfRule type="expression" priority="1" dxfId="0">
      <formula>ISNUMBER(SEARCH("BELOW",C14))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2A3542"/>
    <outlinePr summaryBelow="1" summaryRight="1"/>
    <pageSetUpPr/>
  </sheetPr>
  <dimension ref="A1:J31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3" customWidth="1" min="7" max="7"/>
    <col width="34" customWidth="1" min="8" max="8"/>
    <col width="18" customWidth="1" min="9" max="9"/>
    <col width="4" customWidth="1" min="10" max="10"/>
  </cols>
  <sheetData>
    <row r="1" ht="34" customHeight="1">
      <c r="A1" s="1" t="inlineStr">
        <is>
          <t>3 · Cash Exposure Model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18" customHeight="1">
      <c r="A2" s="3" t="inlineStr">
        <is>
          <t>Straight-line billing, lagged receipts, retention held. Where does AR peak — and can the balance sheet carry it?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4">
      <c r="H4" s="15" t="inlineStr">
        <is>
          <t>Receipt lag (months)</t>
        </is>
      </c>
      <c r="I4" s="24">
        <f>MAX(1,ROUNDUP('1-Project'!C18/30,0))</f>
        <v/>
      </c>
    </row>
    <row r="5">
      <c r="H5" s="14" t="inlineStr">
        <is>
          <t>Pay-terms days ÷ 30, rounded up.</t>
        </is>
      </c>
    </row>
    <row r="7">
      <c r="A7" s="25" t="inlineStr">
        <is>
          <t>Month</t>
        </is>
      </c>
      <c r="B7" s="25" t="inlineStr">
        <is>
          <t>Billed</t>
        </is>
      </c>
      <c r="C7" s="25" t="inlineStr">
        <is>
          <t>Cum billed</t>
        </is>
      </c>
      <c r="D7" s="25" t="inlineStr">
        <is>
          <t>Received</t>
        </is>
      </c>
      <c r="E7" s="25" t="inlineStr">
        <is>
          <t>Cum received</t>
        </is>
      </c>
      <c r="F7" s="25" t="inlineStr">
        <is>
          <t>Outstanding AR</t>
        </is>
      </c>
      <c r="H7" s="26" t="inlineStr">
        <is>
          <t>RESULTS</t>
        </is>
      </c>
      <c r="I7" s="5" t="n"/>
    </row>
    <row r="8">
      <c r="A8" s="27" t="n">
        <v>1</v>
      </c>
      <c r="B8" s="28">
        <f>IF(A8&lt;='1-Project'!$C$16,'1-Project'!$C$15/'1-Project'!$C$16,0)</f>
        <v/>
      </c>
      <c r="C8" s="28">
        <f>SUM($B$8:B8)</f>
        <v/>
      </c>
      <c r="D8" s="28">
        <f>IF(A8&gt;$I$4,INDEX($B$8:$B$31,A8-$I$4)*(1-'1-Project'!$C$17),0)</f>
        <v/>
      </c>
      <c r="E8" s="28">
        <f>SUM($D$8:D8)</f>
        <v/>
      </c>
      <c r="F8" s="28">
        <f>C8-E8</f>
        <v/>
      </c>
      <c r="H8" s="15" t="inlineStr">
        <is>
          <t>Peak outstanding AR</t>
        </is>
      </c>
      <c r="I8" s="21">
        <f>MAX(F8:F31)</f>
        <v/>
      </c>
    </row>
    <row r="9">
      <c r="A9" s="27" t="n">
        <v>2</v>
      </c>
      <c r="B9" s="28">
        <f>IF(A9&lt;='1-Project'!$C$16,'1-Project'!$C$15/'1-Project'!$C$16,0)</f>
        <v/>
      </c>
      <c r="C9" s="28">
        <f>SUM($B$8:B9)</f>
        <v/>
      </c>
      <c r="D9" s="28">
        <f>IF(A9&gt;$I$4,INDEX($B$8:$B$31,A9-$I$4)*(1-'1-Project'!$C$17),0)</f>
        <v/>
      </c>
      <c r="E9" s="28">
        <f>SUM($D$8:D9)</f>
        <v/>
      </c>
      <c r="F9" s="28">
        <f>C9-E9</f>
        <v/>
      </c>
      <c r="H9" s="15" t="inlineStr">
        <is>
          <t>Peak AR ÷ working capital</t>
        </is>
      </c>
      <c r="I9" s="22">
        <f>IFERROR(I8/'2-Calibration'!C9,0)</f>
        <v/>
      </c>
    </row>
    <row r="10">
      <c r="A10" s="27" t="n">
        <v>3</v>
      </c>
      <c r="B10" s="28">
        <f>IF(A10&lt;='1-Project'!$C$16,'1-Project'!$C$15/'1-Project'!$C$16,0)</f>
        <v/>
      </c>
      <c r="C10" s="28">
        <f>SUM($B$8:B10)</f>
        <v/>
      </c>
      <c r="D10" s="28">
        <f>IF(A10&gt;$I$4,INDEX($B$8:$B$31,A10-$I$4)*(1-'1-Project'!$C$17),0)</f>
        <v/>
      </c>
      <c r="E10" s="28">
        <f>SUM($D$8:D10)</f>
        <v/>
      </c>
      <c r="F10" s="28">
        <f>C10-E10</f>
        <v/>
      </c>
      <c r="H10" s="15" t="inlineStr">
        <is>
          <t>Suggested Q3 score</t>
        </is>
      </c>
      <c r="I10" s="24">
        <f>IF(I9&gt;0.4,0,IF(I9&gt;0.2,1,IF(I9&gt;0.1,2,3)))</f>
        <v/>
      </c>
    </row>
    <row r="11">
      <c r="A11" s="27" t="n">
        <v>4</v>
      </c>
      <c r="B11" s="28">
        <f>IF(A11&lt;='1-Project'!$C$16,'1-Project'!$C$15/'1-Project'!$C$16,0)</f>
        <v/>
      </c>
      <c r="C11" s="28">
        <f>SUM($B$8:B11)</f>
        <v/>
      </c>
      <c r="D11" s="28">
        <f>IF(A11&gt;$I$4,INDEX($B$8:$B$31,A11-$I$4)*(1-'1-Project'!$C$17),0)</f>
        <v/>
      </c>
      <c r="E11" s="28">
        <f>SUM($D$8:D11)</f>
        <v/>
      </c>
      <c r="F11" s="28">
        <f>C11-E11</f>
        <v/>
      </c>
      <c r="H11" s="15" t="inlineStr">
        <is>
          <t>Exposure zone</t>
        </is>
      </c>
      <c r="I11" s="23">
        <f>IF(I9&gt;0.4,"HARD KILL (&gt;40%)",IF(I9&gt;0.2,"CAUTION (20-40%)",IF(I9&gt;0.1,"WATCH (10-20%)","COMFORTABLE (&lt;10%)")))</f>
        <v/>
      </c>
    </row>
    <row r="12">
      <c r="A12" s="27" t="n">
        <v>5</v>
      </c>
      <c r="B12" s="28">
        <f>IF(A12&lt;='1-Project'!$C$16,'1-Project'!$C$15/'1-Project'!$C$16,0)</f>
        <v/>
      </c>
      <c r="C12" s="28">
        <f>SUM($B$8:B12)</f>
        <v/>
      </c>
      <c r="D12" s="28">
        <f>IF(A12&gt;$I$4,INDEX($B$8:$B$31,A12-$I$4)*(1-'1-Project'!$C$17),0)</f>
        <v/>
      </c>
      <c r="E12" s="28">
        <f>SUM($D$8:D12)</f>
        <v/>
      </c>
      <c r="F12" s="28">
        <f>C12-E12</f>
        <v/>
      </c>
    </row>
    <row r="13">
      <c r="A13" s="27" t="n">
        <v>6</v>
      </c>
      <c r="B13" s="28">
        <f>IF(A13&lt;='1-Project'!$C$16,'1-Project'!$C$15/'1-Project'!$C$16,0)</f>
        <v/>
      </c>
      <c r="C13" s="28">
        <f>SUM($B$8:B13)</f>
        <v/>
      </c>
      <c r="D13" s="28">
        <f>IF(A13&gt;$I$4,INDEX($B$8:$B$31,A13-$I$4)*(1-'1-Project'!$C$17),0)</f>
        <v/>
      </c>
      <c r="E13" s="28">
        <f>SUM($D$8:D13)</f>
        <v/>
      </c>
      <c r="F13" s="28">
        <f>C13-E13</f>
        <v/>
      </c>
      <c r="H13" s="14" t="inlineStr">
        <is>
          <t>Assumes straight-line billing and no retention release inside the model window</t>
        </is>
      </c>
    </row>
    <row r="14">
      <c r="A14" s="27" t="n">
        <v>7</v>
      </c>
      <c r="B14" s="28">
        <f>IF(A14&lt;='1-Project'!$C$16,'1-Project'!$C$15/'1-Project'!$C$16,0)</f>
        <v/>
      </c>
      <c r="C14" s="28">
        <f>SUM($B$8:B14)</f>
        <v/>
      </c>
      <c r="D14" s="28">
        <f>IF(A14&gt;$I$4,INDEX($B$8:$B$31,A14-$I$4)*(1-'1-Project'!$C$17),0)</f>
        <v/>
      </c>
      <c r="E14" s="28">
        <f>SUM($D$8:D14)</f>
        <v/>
      </c>
      <c r="F14" s="28">
        <f>C14-E14</f>
        <v/>
      </c>
      <c r="H14" s="14" t="inlineStr">
        <is>
          <t>(retention releases after the horizon — which is exactly when your cash is thinnest).</t>
        </is>
      </c>
    </row>
    <row r="15">
      <c r="A15" s="27" t="n">
        <v>8</v>
      </c>
      <c r="B15" s="28">
        <f>IF(A15&lt;='1-Project'!$C$16,'1-Project'!$C$15/'1-Project'!$C$16,0)</f>
        <v/>
      </c>
      <c r="C15" s="28">
        <f>SUM($B$8:B15)</f>
        <v/>
      </c>
      <c r="D15" s="28">
        <f>IF(A15&gt;$I$4,INDEX($B$8:$B$31,A15-$I$4)*(1-'1-Project'!$C$17),0)</f>
        <v/>
      </c>
      <c r="E15" s="28">
        <f>SUM($D$8:D15)</f>
        <v/>
      </c>
      <c r="F15" s="28">
        <f>C15-E15</f>
        <v/>
      </c>
    </row>
    <row r="16">
      <c r="A16" s="27" t="n">
        <v>9</v>
      </c>
      <c r="B16" s="28">
        <f>IF(A16&lt;='1-Project'!$C$16,'1-Project'!$C$15/'1-Project'!$C$16,0)</f>
        <v/>
      </c>
      <c r="C16" s="28">
        <f>SUM($B$8:B16)</f>
        <v/>
      </c>
      <c r="D16" s="28">
        <f>IF(A16&gt;$I$4,INDEX($B$8:$B$31,A16-$I$4)*(1-'1-Project'!$C$17),0)</f>
        <v/>
      </c>
      <c r="E16" s="28">
        <f>SUM($D$8:D16)</f>
        <v/>
      </c>
      <c r="F16" s="28">
        <f>C16-E16</f>
        <v/>
      </c>
    </row>
    <row r="17">
      <c r="A17" s="27" t="n">
        <v>10</v>
      </c>
      <c r="B17" s="28">
        <f>IF(A17&lt;='1-Project'!$C$16,'1-Project'!$C$15/'1-Project'!$C$16,0)</f>
        <v/>
      </c>
      <c r="C17" s="28">
        <f>SUM($B$8:B17)</f>
        <v/>
      </c>
      <c r="D17" s="28">
        <f>IF(A17&gt;$I$4,INDEX($B$8:$B$31,A17-$I$4)*(1-'1-Project'!$C$17),0)</f>
        <v/>
      </c>
      <c r="E17" s="28">
        <f>SUM($D$8:D17)</f>
        <v/>
      </c>
      <c r="F17" s="28">
        <f>C17-E17</f>
        <v/>
      </c>
    </row>
    <row r="18">
      <c r="A18" s="27" t="n">
        <v>11</v>
      </c>
      <c r="B18" s="28">
        <f>IF(A18&lt;='1-Project'!$C$16,'1-Project'!$C$15/'1-Project'!$C$16,0)</f>
        <v/>
      </c>
      <c r="C18" s="28">
        <f>SUM($B$8:B18)</f>
        <v/>
      </c>
      <c r="D18" s="28">
        <f>IF(A18&gt;$I$4,INDEX($B$8:$B$31,A18-$I$4)*(1-'1-Project'!$C$17),0)</f>
        <v/>
      </c>
      <c r="E18" s="28">
        <f>SUM($D$8:D18)</f>
        <v/>
      </c>
      <c r="F18" s="28">
        <f>C18-E18</f>
        <v/>
      </c>
    </row>
    <row r="19">
      <c r="A19" s="27" t="n">
        <v>12</v>
      </c>
      <c r="B19" s="28">
        <f>IF(A19&lt;='1-Project'!$C$16,'1-Project'!$C$15/'1-Project'!$C$16,0)</f>
        <v/>
      </c>
      <c r="C19" s="28">
        <f>SUM($B$8:B19)</f>
        <v/>
      </c>
      <c r="D19" s="28">
        <f>IF(A19&gt;$I$4,INDEX($B$8:$B$31,A19-$I$4)*(1-'1-Project'!$C$17),0)</f>
        <v/>
      </c>
      <c r="E19" s="28">
        <f>SUM($D$8:D19)</f>
        <v/>
      </c>
      <c r="F19" s="28">
        <f>C19-E19</f>
        <v/>
      </c>
    </row>
    <row r="20">
      <c r="A20" s="27" t="n">
        <v>13</v>
      </c>
      <c r="B20" s="28">
        <f>IF(A20&lt;='1-Project'!$C$16,'1-Project'!$C$15/'1-Project'!$C$16,0)</f>
        <v/>
      </c>
      <c r="C20" s="28">
        <f>SUM($B$8:B20)</f>
        <v/>
      </c>
      <c r="D20" s="28">
        <f>IF(A20&gt;$I$4,INDEX($B$8:$B$31,A20-$I$4)*(1-'1-Project'!$C$17),0)</f>
        <v/>
      </c>
      <c r="E20" s="28">
        <f>SUM($D$8:D20)</f>
        <v/>
      </c>
      <c r="F20" s="28">
        <f>C20-E20</f>
        <v/>
      </c>
    </row>
    <row r="21">
      <c r="A21" s="27" t="n">
        <v>14</v>
      </c>
      <c r="B21" s="28">
        <f>IF(A21&lt;='1-Project'!$C$16,'1-Project'!$C$15/'1-Project'!$C$16,0)</f>
        <v/>
      </c>
      <c r="C21" s="28">
        <f>SUM($B$8:B21)</f>
        <v/>
      </c>
      <c r="D21" s="28">
        <f>IF(A21&gt;$I$4,INDEX($B$8:$B$31,A21-$I$4)*(1-'1-Project'!$C$17),0)</f>
        <v/>
      </c>
      <c r="E21" s="28">
        <f>SUM($D$8:D21)</f>
        <v/>
      </c>
      <c r="F21" s="28">
        <f>C21-E21</f>
        <v/>
      </c>
    </row>
    <row r="22">
      <c r="A22" s="27" t="n">
        <v>15</v>
      </c>
      <c r="B22" s="28">
        <f>IF(A22&lt;='1-Project'!$C$16,'1-Project'!$C$15/'1-Project'!$C$16,0)</f>
        <v/>
      </c>
      <c r="C22" s="28">
        <f>SUM($B$8:B22)</f>
        <v/>
      </c>
      <c r="D22" s="28">
        <f>IF(A22&gt;$I$4,INDEX($B$8:$B$31,A22-$I$4)*(1-'1-Project'!$C$17),0)</f>
        <v/>
      </c>
      <c r="E22" s="28">
        <f>SUM($D$8:D22)</f>
        <v/>
      </c>
      <c r="F22" s="28">
        <f>C22-E22</f>
        <v/>
      </c>
    </row>
    <row r="23">
      <c r="A23" s="27" t="n">
        <v>16</v>
      </c>
      <c r="B23" s="28">
        <f>IF(A23&lt;='1-Project'!$C$16,'1-Project'!$C$15/'1-Project'!$C$16,0)</f>
        <v/>
      </c>
      <c r="C23" s="28">
        <f>SUM($B$8:B23)</f>
        <v/>
      </c>
      <c r="D23" s="28">
        <f>IF(A23&gt;$I$4,INDEX($B$8:$B$31,A23-$I$4)*(1-'1-Project'!$C$17),0)</f>
        <v/>
      </c>
      <c r="E23" s="28">
        <f>SUM($D$8:D23)</f>
        <v/>
      </c>
      <c r="F23" s="28">
        <f>C23-E23</f>
        <v/>
      </c>
    </row>
    <row r="24">
      <c r="A24" s="27" t="n">
        <v>17</v>
      </c>
      <c r="B24" s="28">
        <f>IF(A24&lt;='1-Project'!$C$16,'1-Project'!$C$15/'1-Project'!$C$16,0)</f>
        <v/>
      </c>
      <c r="C24" s="28">
        <f>SUM($B$8:B24)</f>
        <v/>
      </c>
      <c r="D24" s="28">
        <f>IF(A24&gt;$I$4,INDEX($B$8:$B$31,A24-$I$4)*(1-'1-Project'!$C$17),0)</f>
        <v/>
      </c>
      <c r="E24" s="28">
        <f>SUM($D$8:D24)</f>
        <v/>
      </c>
      <c r="F24" s="28">
        <f>C24-E24</f>
        <v/>
      </c>
    </row>
    <row r="25">
      <c r="A25" s="27" t="n">
        <v>18</v>
      </c>
      <c r="B25" s="28">
        <f>IF(A25&lt;='1-Project'!$C$16,'1-Project'!$C$15/'1-Project'!$C$16,0)</f>
        <v/>
      </c>
      <c r="C25" s="28">
        <f>SUM($B$8:B25)</f>
        <v/>
      </c>
      <c r="D25" s="28">
        <f>IF(A25&gt;$I$4,INDEX($B$8:$B$31,A25-$I$4)*(1-'1-Project'!$C$17),0)</f>
        <v/>
      </c>
      <c r="E25" s="28">
        <f>SUM($D$8:D25)</f>
        <v/>
      </c>
      <c r="F25" s="28">
        <f>C25-E25</f>
        <v/>
      </c>
    </row>
    <row r="26">
      <c r="A26" s="27" t="n">
        <v>19</v>
      </c>
      <c r="B26" s="28">
        <f>IF(A26&lt;='1-Project'!$C$16,'1-Project'!$C$15/'1-Project'!$C$16,0)</f>
        <v/>
      </c>
      <c r="C26" s="28">
        <f>SUM($B$8:B26)</f>
        <v/>
      </c>
      <c r="D26" s="28">
        <f>IF(A26&gt;$I$4,INDEX($B$8:$B$31,A26-$I$4)*(1-'1-Project'!$C$17),0)</f>
        <v/>
      </c>
      <c r="E26" s="28">
        <f>SUM($D$8:D26)</f>
        <v/>
      </c>
      <c r="F26" s="28">
        <f>C26-E26</f>
        <v/>
      </c>
    </row>
    <row r="27">
      <c r="A27" s="27" t="n">
        <v>20</v>
      </c>
      <c r="B27" s="28">
        <f>IF(A27&lt;='1-Project'!$C$16,'1-Project'!$C$15/'1-Project'!$C$16,0)</f>
        <v/>
      </c>
      <c r="C27" s="28">
        <f>SUM($B$8:B27)</f>
        <v/>
      </c>
      <c r="D27" s="28">
        <f>IF(A27&gt;$I$4,INDEX($B$8:$B$31,A27-$I$4)*(1-'1-Project'!$C$17),0)</f>
        <v/>
      </c>
      <c r="E27" s="28">
        <f>SUM($D$8:D27)</f>
        <v/>
      </c>
      <c r="F27" s="28">
        <f>C27-E27</f>
        <v/>
      </c>
    </row>
    <row r="28">
      <c r="A28" s="27" t="n">
        <v>21</v>
      </c>
      <c r="B28" s="28">
        <f>IF(A28&lt;='1-Project'!$C$16,'1-Project'!$C$15/'1-Project'!$C$16,0)</f>
        <v/>
      </c>
      <c r="C28" s="28">
        <f>SUM($B$8:B28)</f>
        <v/>
      </c>
      <c r="D28" s="28">
        <f>IF(A28&gt;$I$4,INDEX($B$8:$B$31,A28-$I$4)*(1-'1-Project'!$C$17),0)</f>
        <v/>
      </c>
      <c r="E28" s="28">
        <f>SUM($D$8:D28)</f>
        <v/>
      </c>
      <c r="F28" s="28">
        <f>C28-E28</f>
        <v/>
      </c>
    </row>
    <row r="29">
      <c r="A29" s="27" t="n">
        <v>22</v>
      </c>
      <c r="B29" s="28">
        <f>IF(A29&lt;='1-Project'!$C$16,'1-Project'!$C$15/'1-Project'!$C$16,0)</f>
        <v/>
      </c>
      <c r="C29" s="28">
        <f>SUM($B$8:B29)</f>
        <v/>
      </c>
      <c r="D29" s="28">
        <f>IF(A29&gt;$I$4,INDEX($B$8:$B$31,A29-$I$4)*(1-'1-Project'!$C$17),0)</f>
        <v/>
      </c>
      <c r="E29" s="28">
        <f>SUM($D$8:D29)</f>
        <v/>
      </c>
      <c r="F29" s="28">
        <f>C29-E29</f>
        <v/>
      </c>
    </row>
    <row r="30">
      <c r="A30" s="27" t="n">
        <v>23</v>
      </c>
      <c r="B30" s="28">
        <f>IF(A30&lt;='1-Project'!$C$16,'1-Project'!$C$15/'1-Project'!$C$16,0)</f>
        <v/>
      </c>
      <c r="C30" s="28">
        <f>SUM($B$8:B30)</f>
        <v/>
      </c>
      <c r="D30" s="28">
        <f>IF(A30&gt;$I$4,INDEX($B$8:$B$31,A30-$I$4)*(1-'1-Project'!$C$17),0)</f>
        <v/>
      </c>
      <c r="E30" s="28">
        <f>SUM($D$8:D30)</f>
        <v/>
      </c>
      <c r="F30" s="28">
        <f>C30-E30</f>
        <v/>
      </c>
    </row>
    <row r="31">
      <c r="A31" s="27" t="n">
        <v>24</v>
      </c>
      <c r="B31" s="28">
        <f>IF(A31&lt;='1-Project'!$C$16,'1-Project'!$C$15/'1-Project'!$C$16,0)</f>
        <v/>
      </c>
      <c r="C31" s="28">
        <f>SUM($B$8:B31)</f>
        <v/>
      </c>
      <c r="D31" s="28">
        <f>IF(A31&gt;$I$4,INDEX($B$8:$B$31,A31-$I$4)*(1-'1-Project'!$C$17),0)</f>
        <v/>
      </c>
      <c r="E31" s="28">
        <f>SUM($D$8:D31)</f>
        <v/>
      </c>
      <c r="F31" s="28">
        <f>C31-E31</f>
        <v/>
      </c>
    </row>
  </sheetData>
  <mergeCells count="2">
    <mergeCell ref="A1:J1"/>
    <mergeCell ref="A2:J2"/>
  </mergeCells>
  <conditionalFormatting sqref="F8:F31">
    <cfRule type="dataBar" priority="1">
      <dataBar showValue="1">
        <cfvo type="num" val="0"/>
        <cfvo type="max"/>
        <color rgb="00E8712F"/>
      </dataBar>
    </cfRule>
  </conditionalFormatting>
  <conditionalFormatting sqref="I11">
    <cfRule type="expression" priority="2" dxfId="0" stopIfTrue="1">
      <formula>ISNUMBER(SEARCH("HARD",I11))</formula>
    </cfRule>
    <cfRule type="expression" priority="3" dxfId="1" stopIfTrue="1">
      <formula>ISNUMBER(SEARCH("CAUTION",I11))</formula>
    </cfRule>
    <cfRule type="expression" priority="4" dxfId="2" stopIfTrue="1">
      <formula>ISNUMBER(SEARCH("WATCH",I11))</formula>
    </cfRule>
    <cfRule type="expression" priority="5" dxfId="3">
      <formula>ISNUMBER(SEARCH("COMFORT",I11))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tabColor rgb="00E8712F"/>
    <outlinePr summaryBelow="1" summaryRight="1"/>
    <pageSetUpPr/>
  </sheetPr>
  <dimension ref="A1:H17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4" customWidth="1" min="2" max="2"/>
    <col width="44" customWidth="1" min="3" max="3"/>
    <col width="9" customWidth="1" min="4" max="4"/>
    <col width="9" customWidth="1" min="5" max="5"/>
    <col width="11" customWidth="1" min="6" max="6"/>
    <col width="30" customWidth="1" min="7" max="7"/>
    <col width="4" customWidth="1" min="8" max="8"/>
  </cols>
  <sheetData>
    <row r="1" ht="34" customHeight="1">
      <c r="A1" s="1" t="inlineStr">
        <is>
          <t>4 · The Seven Questions</t>
        </is>
      </c>
      <c r="B1" s="2" t="n"/>
      <c r="C1" s="2" t="n"/>
      <c r="D1" s="2" t="n"/>
      <c r="E1" s="2" t="n"/>
      <c r="F1" s="2" t="n"/>
      <c r="G1" s="2" t="n"/>
      <c r="H1" s="2" t="n"/>
    </row>
    <row r="2" ht="18" customHeight="1">
      <c r="A2" s="3" t="inlineStr">
        <is>
          <t>Pick an answer in every dropdown. Weights are fixed — 3x factors are where losing bids lose money.</t>
        </is>
      </c>
      <c r="B2" s="2" t="n"/>
      <c r="C2" s="2" t="n"/>
      <c r="D2" s="2" t="n"/>
      <c r="E2" s="2" t="n"/>
      <c r="F2" s="2" t="n"/>
      <c r="G2" s="2" t="n"/>
      <c r="H2" s="2" t="n"/>
    </row>
    <row r="6" ht="22" customHeight="1">
      <c r="A6" s="29" t="inlineStr">
        <is>
          <t>Q#</t>
        </is>
      </c>
      <c r="B6" s="29" t="inlineStr">
        <is>
          <t>Question</t>
        </is>
      </c>
      <c r="C6" s="29" t="inlineStr">
        <is>
          <t>Your answer (dropdown)</t>
        </is>
      </c>
      <c r="D6" s="29" t="inlineStr">
        <is>
          <t>Score</t>
        </is>
      </c>
      <c r="E6" s="29" t="inlineStr">
        <is>
          <t>Weight</t>
        </is>
      </c>
      <c r="F6" s="29" t="inlineStr">
        <is>
          <t>Weighted</t>
        </is>
      </c>
      <c r="G6" s="29" t="inlineStr">
        <is>
          <t>Model hint</t>
        </is>
      </c>
    </row>
    <row r="7" ht="26" customHeight="1">
      <c r="A7" s="30" t="inlineStr">
        <is>
          <t>Q1</t>
        </is>
      </c>
      <c r="B7" s="31" t="inlineStr">
        <is>
          <t>Owner / GC pay history</t>
        </is>
      </c>
      <c r="C7" s="32" t="inlineStr">
        <is>
          <t>2 - Paid 46-60 days</t>
        </is>
      </c>
      <c r="D7" s="24">
        <f>IFERROR(VALUE(LEFT(C7,1)),0)</f>
        <v/>
      </c>
      <c r="E7" s="24" t="n">
        <v>3</v>
      </c>
      <c r="F7" s="24">
        <f>D7*E7</f>
        <v/>
      </c>
    </row>
    <row r="8" ht="26" customHeight="1">
      <c r="A8" s="30" t="inlineStr">
        <is>
          <t>Q2</t>
        </is>
      </c>
      <c r="B8" s="31" t="inlineStr">
        <is>
          <t>Schedule fit vs. current backlog</t>
        </is>
      </c>
      <c r="C8" s="32" t="inlineStr">
        <is>
          <t>2 - Minor overlap, absorbable</t>
        </is>
      </c>
      <c r="D8" s="24">
        <f>IFERROR(VALUE(LEFT(C8,1)),0)</f>
        <v/>
      </c>
      <c r="E8" s="24" t="n">
        <v>3</v>
      </c>
      <c r="F8" s="24">
        <f>D8*E8</f>
        <v/>
      </c>
    </row>
    <row r="9" ht="26" customHeight="1">
      <c r="A9" s="30" t="inlineStr">
        <is>
          <t>Q3</t>
        </is>
      </c>
      <c r="B9" s="31" t="inlineStr">
        <is>
          <t>AR exposure if it goes sideways</t>
        </is>
      </c>
      <c r="C9" s="32" t="inlineStr">
        <is>
          <t>1 - 20-40% of working capital</t>
        </is>
      </c>
      <c r="D9" s="24">
        <f>IFERROR(VALUE(LEFT(C9,1)),0)</f>
        <v/>
      </c>
      <c r="E9" s="24" t="n">
        <v>3</v>
      </c>
      <c r="F9" s="24">
        <f>D9*E9</f>
        <v/>
      </c>
      <c r="G9" s="33">
        <f>"Cash model suggests: "&amp;'3-Cash Exposure'!I10&amp;"  ("&amp;TEXT('3-Cash Exposure'!I9,"0%")&amp;" of WC)"</f>
        <v/>
      </c>
    </row>
    <row r="10" ht="26" customHeight="1">
      <c r="A10" s="30" t="inlineStr">
        <is>
          <t>Q4</t>
        </is>
      </c>
      <c r="B10" s="31" t="inlineStr">
        <is>
          <t>Key personnel (PM + foreman)</t>
        </is>
      </c>
      <c r="C10" s="32" t="inlineStr">
        <is>
          <t>2 - Both available, one stretched</t>
        </is>
      </c>
      <c r="D10" s="24">
        <f>IFERROR(VALUE(LEFT(C10,1)),0)</f>
        <v/>
      </c>
      <c r="E10" s="24" t="n">
        <v>2</v>
      </c>
      <c r="F10" s="24">
        <f>D10*E10</f>
        <v/>
      </c>
    </row>
    <row r="11" ht="26" customHeight="1">
      <c r="A11" s="30" t="inlineStr">
        <is>
          <t>Q5</t>
        </is>
      </c>
      <c r="B11" s="31" t="inlineStr">
        <is>
          <t>Scope clarity &amp; design maturity</t>
        </is>
      </c>
      <c r="C11" s="32" t="inlineStr">
        <is>
          <t>2 - CDs at 75-90%</t>
        </is>
      </c>
      <c r="D11" s="24">
        <f>IFERROR(VALUE(LEFT(C11,1)),0)</f>
        <v/>
      </c>
      <c r="E11" s="24" t="n">
        <v>2</v>
      </c>
      <c r="F11" s="24">
        <f>D11*E11</f>
        <v/>
      </c>
    </row>
    <row r="12" ht="26" customHeight="1">
      <c r="A12" s="30" t="inlineStr">
        <is>
          <t>Q6</t>
        </is>
      </c>
      <c r="B12" s="31" t="inlineStr">
        <is>
          <t>Retention % and release triggers</t>
        </is>
      </c>
      <c r="C12" s="32" t="inlineStr">
        <is>
          <t>2 - 10% at substantial completion</t>
        </is>
      </c>
      <c r="D12" s="24">
        <f>IFERROR(VALUE(LEFT(C12,1)),0)</f>
        <v/>
      </c>
      <c r="E12" s="24" t="n">
        <v>2</v>
      </c>
      <c r="F12" s="24">
        <f>D12*E12</f>
        <v/>
      </c>
    </row>
    <row r="13" ht="26" customHeight="1">
      <c r="A13" s="30" t="inlineStr">
        <is>
          <t>Q7</t>
        </is>
      </c>
      <c r="B13" s="31" t="inlineStr">
        <is>
          <t>Competitive field</t>
        </is>
      </c>
      <c r="C13" s="32" t="inlineStr">
        <is>
          <t>2 - 6-8 bidders</t>
        </is>
      </c>
      <c r="D13" s="24">
        <f>IFERROR(VALUE(LEFT(C13,1)),0)</f>
        <v/>
      </c>
      <c r="E13" s="24" t="n">
        <v>1</v>
      </c>
      <c r="F13" s="24">
        <f>D13*E13</f>
        <v/>
      </c>
      <c r="G13" s="33">
        <f>"Bidder count ("&amp;'1-Project'!C19&amp;") suggests: "&amp;IF('1-Project'!C19&gt;=12,0,IF('1-Project'!C19&gt;=9,1,IF('1-Project'!C19&gt;=6,2,3)))</f>
        <v/>
      </c>
    </row>
    <row r="15">
      <c r="B15" s="34" t="inlineStr">
        <is>
          <t>TOTAL WEIGHTED SCORE</t>
        </is>
      </c>
      <c r="E15" s="35" t="inlineStr">
        <is>
          <t>of 63:</t>
        </is>
      </c>
      <c r="F15" s="36">
        <f>SUM(F7:F13)</f>
        <v/>
      </c>
    </row>
    <row r="17">
      <c r="B17" s="14" t="inlineStr">
        <is>
          <t>Score BEFORE the takeoff starts. Sunk-cost bias adds a point to every answer once hours are spent.</t>
        </is>
      </c>
    </row>
  </sheetData>
  <mergeCells count="2">
    <mergeCell ref="A2:H2"/>
    <mergeCell ref="A1:H1"/>
  </mergeCells>
  <conditionalFormatting sqref="F7:F13">
    <cfRule type="dataBar" priority="1">
      <dataBar showValue="1">
        <cfvo type="num" val="0"/>
        <cfvo type="num" val="9"/>
        <color rgb="00E8712F"/>
      </dataBar>
    </cfRule>
  </conditionalFormatting>
  <conditionalFormatting sqref="D7:D13">
    <cfRule type="expression" priority="2" dxfId="0">
      <formula>D7=0</formula>
    </cfRule>
  </conditionalFormatting>
  <dataValidations count="7">
    <dataValidation sqref="C7" showDropDown="0" showInputMessage="0" showErrorMessage="0" allowBlank="0" type="list">
      <formula1>=Lists!$A$2:$A$5</formula1>
    </dataValidation>
    <dataValidation sqref="C8" showDropDown="0" showInputMessage="0" showErrorMessage="0" allowBlank="0" type="list">
      <formula1>=Lists!$B$2:$B$5</formula1>
    </dataValidation>
    <dataValidation sqref="C9" showDropDown="0" showInputMessage="0" showErrorMessage="0" allowBlank="0" type="list">
      <formula1>=Lists!$C$2:$C$5</formula1>
    </dataValidation>
    <dataValidation sqref="C10" showDropDown="0" showInputMessage="0" showErrorMessage="0" allowBlank="0" type="list">
      <formula1>=Lists!$D$2:$D$5</formula1>
    </dataValidation>
    <dataValidation sqref="C11" showDropDown="0" showInputMessage="0" showErrorMessage="0" allowBlank="0" type="list">
      <formula1>=Lists!$E$2:$E$5</formula1>
    </dataValidation>
    <dataValidation sqref="C12" showDropDown="0" showInputMessage="0" showErrorMessage="0" allowBlank="0" type="list">
      <formula1>=Lists!$F$2:$F$5</formula1>
    </dataValidation>
    <dataValidation sqref="C13" showDropDown="0" showInputMessage="0" showErrorMessage="0" allowBlank="0" type="list">
      <formula1>=Lists!$G$2:$G$5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0E1116"/>
    <outlinePr summaryBelow="1" summaryRight="1"/>
    <pageSetUpPr/>
  </sheetPr>
  <dimension ref="A1:J3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16" customWidth="1" min="3" max="3"/>
    <col width="26" customWidth="1" min="4" max="4"/>
    <col width="12" customWidth="1" min="5" max="5"/>
    <col width="3" customWidth="1" min="6" max="6"/>
    <col width="3" customWidth="1" min="7" max="7"/>
    <col width="40" customWidth="1" min="8" max="8"/>
    <col width="12" customWidth="1" min="9" max="9"/>
    <col width="4" customWidth="1" min="10" max="10"/>
  </cols>
  <sheetData>
    <row r="1" ht="34" customHeight="1">
      <c r="A1" s="1" t="inlineStr">
        <is>
          <t>5 · Verdict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18" customHeight="1">
      <c r="A2" s="3" t="inlineStr">
        <is>
          <t>The decision, the reasons, and what would change it.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4" ht="30" customHeight="1">
      <c r="B4" s="37">
        <f>IF('3-Cash Exposure'!I9&gt;0.4,"NO-BID",IF('4-Scorecard'!F15&gt;='2-Calibration'!C17,IF('4-Scorecard'!D7=0,"STRATEGIC ONLY",IF('3-Cash Exposure'!I9&gt;0.2,"BID - LOADED MARKUP","BID")),IF('4-Scorecard'!F15&gt;='2-Calibration'!C18,IF('4-Scorecard'!D7=0,"STRATEGIC ONLY","BID - LOADED MARKUP"),IF('4-Scorecard'!F15&gt;='2-Calibration'!C19,"STRATEGIC ONLY","NO-BID"))))</f>
        <v/>
      </c>
    </row>
    <row r="5" ht="30" customHeight="1"/>
    <row r="6" ht="28" customHeight="1">
      <c r="B6" s="38">
        <f>IF('3-Cash Exposure'!I9&gt;0.4,"Hard kill: peak AR is "&amp;TEXT('3-Cash Exposure'!I9,"0%")&amp;" of working capital (limit 40%). No score offsets this.",IF('4-Scorecard'!D7=0,"Pay-history score 0 caps this pursuit at Strategic Only - you cannot outrun an owner who does not pay.",IF(AND('3-Cash Exposure'!I9&gt;0.2,'4-Scorecard'!F15&gt;='2-Calibration'!C17),"AR at "&amp;TEXT('3-Cash Exposure'!I9,"0%")&amp;" of working capital caps the verdict at Loaded Markup - price the financing cost.","Score-based verdict within your calibrated bands.")))</f>
        <v/>
      </c>
    </row>
    <row r="8">
      <c r="B8" s="4" t="inlineStr">
        <is>
          <t>SCORE</t>
        </is>
      </c>
      <c r="C8" s="5" t="n"/>
    </row>
    <row r="9">
      <c r="B9" s="15" t="inlineStr">
        <is>
          <t>Weighted score</t>
        </is>
      </c>
      <c r="C9" s="24">
        <f>'4-Scorecard'!F15</f>
        <v/>
      </c>
      <c r="D9" s="15" t="inlineStr">
        <is>
          <t>BID at or above</t>
        </is>
      </c>
      <c r="E9" s="24">
        <f>'2-Calibration'!C17</f>
        <v/>
      </c>
    </row>
    <row r="10">
      <c r="B10" s="15" t="inlineStr">
        <is>
          <t>Points to a clean BID</t>
        </is>
      </c>
      <c r="C10" s="24">
        <f>MAX(0,'2-Calibration'!C17-'4-Scorecard'!F15)</f>
        <v/>
      </c>
      <c r="D10" s="15" t="inlineStr">
        <is>
          <t>LOADED MARKUP at</t>
        </is>
      </c>
      <c r="E10" s="24">
        <f>'2-Calibration'!C18</f>
        <v/>
      </c>
    </row>
    <row r="11">
      <c r="B11" s="15" t="inlineStr">
        <is>
          <t>Maximum possible</t>
        </is>
      </c>
      <c r="C11" s="24" t="n">
        <v>63</v>
      </c>
      <c r="D11" s="15" t="inlineStr">
        <is>
          <t>STRATEGIC at</t>
        </is>
      </c>
      <c r="E11" s="24">
        <f>'2-Calibration'!C19</f>
        <v/>
      </c>
    </row>
    <row r="13">
      <c r="B13" s="4" t="inlineStr">
        <is>
          <t>PURSUIT ECONOMICS</t>
        </is>
      </c>
      <c r="C13" s="5" t="n"/>
    </row>
    <row r="14">
      <c r="B14" s="15" t="inlineStr">
        <is>
          <t>Break-even hit rate</t>
        </is>
      </c>
      <c r="C14" s="22">
        <f>'2-Calibration'!C13</f>
        <v/>
      </c>
    </row>
    <row r="15">
      <c r="B15" s="15" t="inlineStr">
        <is>
          <t>Your current hit rate</t>
        </is>
      </c>
      <c r="C15" s="39">
        <f>'2-Calibration'!C6</f>
        <v/>
      </c>
    </row>
    <row r="16">
      <c r="B16" s="15" t="inlineStr">
        <is>
          <t>Est. win probability (this job)</t>
        </is>
      </c>
      <c r="C16" s="22">
        <f>MIN(0.6,MAX(0.02,'2-Calibration'!C6*(('4-Scorecard'!F15/63)/0.55)))</f>
        <v/>
      </c>
      <c r="D16" s="14" t="inlineStr">
        <is>
          <t>Your hit rate scaled by scorecard strength (clamped 2-60%).</t>
        </is>
      </c>
    </row>
    <row r="17">
      <c r="B17" s="15" t="inlineStr">
        <is>
          <t>Expected value of bidding</t>
        </is>
      </c>
      <c r="C17" s="21">
        <f>C16*'2-Calibration'!C12-'2-Calibration'!C7</f>
        <v/>
      </c>
      <c r="D17" s="14" t="inlineStr">
        <is>
          <t>Win% × gross profit − estimating cost. Negative = pursuit destroys money on average.</t>
        </is>
      </c>
    </row>
    <row r="19">
      <c r="B19" s="4" t="inlineStr">
        <is>
          <t>RED FLAGS</t>
        </is>
      </c>
      <c r="C19" s="5" t="n"/>
    </row>
    <row r="20">
      <c r="B20" s="7" t="inlineStr">
        <is>
          <t>Peak AR exceeds 40% of working capital (hard kill)</t>
        </is>
      </c>
      <c r="E20" s="23">
        <f>IF('3-Cash Exposure'!I9&gt;0.4,"FLAG","OK")</f>
        <v/>
      </c>
    </row>
    <row r="21">
      <c r="B21" s="7" t="inlineStr">
        <is>
          <t>Peak AR in the 20-40% caution zone</t>
        </is>
      </c>
      <c r="E21" s="23">
        <f>IF(AND('3-Cash Exposure'!I9&gt;0.2,'3-Cash Exposure'!I9&lt;=0.4),"FLAG","OK")</f>
        <v/>
      </c>
    </row>
    <row r="22">
      <c r="B22" s="7" t="inlineStr">
        <is>
          <t>Pay history scored 0 (76+ days or dispute)</t>
        </is>
      </c>
      <c r="E22" s="23">
        <f>IF('4-Scorecard'!D7=0,"FLAG","OK")</f>
        <v/>
      </c>
    </row>
    <row r="23">
      <c r="B23" s="7" t="inlineStr">
        <is>
          <t>A 3x-weighted question at 1 or below</t>
        </is>
      </c>
      <c r="E23" s="23">
        <f>IF(MIN('4-Scorecard'!D7:D9)&lt;=1,"FLAG","OK")</f>
        <v/>
      </c>
    </row>
    <row r="24">
      <c r="B24" s="7" t="inlineStr">
        <is>
          <t>Shop hit rate below break-even</t>
        </is>
      </c>
      <c r="E24" s="23">
        <f>IF('2-Calibration'!C6&lt;'2-Calibration'!C13,"FLAG","OK")</f>
        <v/>
      </c>
    </row>
    <row r="25">
      <c r="B25" s="7" t="inlineStr">
        <is>
          <t>Negative expected value on this pursuit</t>
        </is>
      </c>
      <c r="E25" s="23">
        <f>IF(C17&lt;0,"FLAG","OK")</f>
        <v/>
      </c>
    </row>
    <row r="27">
      <c r="B27" s="4" t="inlineStr">
        <is>
          <t>IMPROVEMENT LEVERS — points available per question</t>
        </is>
      </c>
      <c r="C27" s="5" t="n"/>
    </row>
    <row r="28">
      <c r="B28" s="25" t="inlineStr">
        <is>
          <t>Question</t>
        </is>
      </c>
      <c r="C28" s="25" t="inlineStr">
        <is>
          <t>Current</t>
        </is>
      </c>
      <c r="D28" s="25" t="inlineStr">
        <is>
          <t>Points available</t>
        </is>
      </c>
    </row>
    <row r="29">
      <c r="B29" s="9">
        <f>'4-Scorecard'!B7</f>
        <v/>
      </c>
      <c r="C29" s="24">
        <f>'4-Scorecard'!D7</f>
        <v/>
      </c>
      <c r="D29" s="24">
        <f>(3-'4-Scorecard'!D7)*'4-Scorecard'!E7</f>
        <v/>
      </c>
    </row>
    <row r="30">
      <c r="B30" s="9">
        <f>'4-Scorecard'!B8</f>
        <v/>
      </c>
      <c r="C30" s="24">
        <f>'4-Scorecard'!D8</f>
        <v/>
      </c>
      <c r="D30" s="24">
        <f>(3-'4-Scorecard'!D8)*'4-Scorecard'!E8</f>
        <v/>
      </c>
    </row>
    <row r="31">
      <c r="B31" s="9">
        <f>'4-Scorecard'!B9</f>
        <v/>
      </c>
      <c r="C31" s="24">
        <f>'4-Scorecard'!D9</f>
        <v/>
      </c>
      <c r="D31" s="24">
        <f>(3-'4-Scorecard'!D9)*'4-Scorecard'!E9</f>
        <v/>
      </c>
    </row>
    <row r="32">
      <c r="B32" s="9">
        <f>'4-Scorecard'!B10</f>
        <v/>
      </c>
      <c r="C32" s="24">
        <f>'4-Scorecard'!D10</f>
        <v/>
      </c>
      <c r="D32" s="24">
        <f>(3-'4-Scorecard'!D10)*'4-Scorecard'!E10</f>
        <v/>
      </c>
    </row>
    <row r="33">
      <c r="B33" s="9">
        <f>'4-Scorecard'!B11</f>
        <v/>
      </c>
      <c r="C33" s="24">
        <f>'4-Scorecard'!D11</f>
        <v/>
      </c>
      <c r="D33" s="24">
        <f>(3-'4-Scorecard'!D11)*'4-Scorecard'!E11</f>
        <v/>
      </c>
    </row>
    <row r="34">
      <c r="B34" s="9">
        <f>'4-Scorecard'!B12</f>
        <v/>
      </c>
      <c r="C34" s="24">
        <f>'4-Scorecard'!D12</f>
        <v/>
      </c>
      <c r="D34" s="24">
        <f>(3-'4-Scorecard'!D12)*'4-Scorecard'!E12</f>
        <v/>
      </c>
    </row>
    <row r="35">
      <c r="B35" s="9">
        <f>'4-Scorecard'!B13</f>
        <v/>
      </c>
      <c r="C35" s="24">
        <f>'4-Scorecard'!D13</f>
        <v/>
      </c>
      <c r="D35" s="24">
        <f>(3-'4-Scorecard'!D13)*'4-Scorecard'!E13</f>
        <v/>
      </c>
    </row>
    <row r="37">
      <c r="B37" s="14" t="inlineStr">
        <is>
          <t>The longest bar is your cheapest path to the next band — renegotiate that term before you decline outright.</t>
        </is>
      </c>
    </row>
  </sheetData>
  <mergeCells count="10">
    <mergeCell ref="A1:J1"/>
    <mergeCell ref="B23:D23"/>
    <mergeCell ref="B4:E5"/>
    <mergeCell ref="B22:D22"/>
    <mergeCell ref="B6:E6"/>
    <mergeCell ref="B21:D21"/>
    <mergeCell ref="A2:J2"/>
    <mergeCell ref="B25:D25"/>
    <mergeCell ref="B24:D24"/>
    <mergeCell ref="B20:D20"/>
  </mergeCells>
  <conditionalFormatting sqref="B4:E5">
    <cfRule type="expression" priority="1" dxfId="4" stopIfTrue="1">
      <formula>ISNUMBER(SEARCH("NO-BID",$B$4))</formula>
    </cfRule>
    <cfRule type="expression" priority="2" dxfId="5" stopIfTrue="1">
      <formula>ISNUMBER(SEARCH("STRATEGIC",$B$4))</formula>
    </cfRule>
    <cfRule type="expression" priority="3" dxfId="6" stopIfTrue="1">
      <formula>ISNUMBER(SEARCH("LOADED",$B$4))</formula>
    </cfRule>
    <cfRule type="expression" priority="4" dxfId="7" stopIfTrue="1">
      <formula>$B$4="BID"</formula>
    </cfRule>
  </conditionalFormatting>
  <conditionalFormatting sqref="C17">
    <cfRule type="expression" priority="5" dxfId="0">
      <formula>C17&lt;0</formula>
    </cfRule>
    <cfRule type="expression" priority="6" dxfId="3">
      <formula>C17&gt;=0</formula>
    </cfRule>
  </conditionalFormatting>
  <conditionalFormatting sqref="E20:E25">
    <cfRule type="expression" priority="7" dxfId="0" stopIfTrue="1">
      <formula>E20="FLAG"</formula>
    </cfRule>
    <cfRule type="expression" priority="8" dxfId="8">
      <formula>E20="OK"</formula>
    </cfRule>
  </conditionalFormatting>
  <conditionalFormatting sqref="D29:D35">
    <cfRule type="dataBar" priority="9">
      <dataBar showValue="1">
        <cfvo type="num" val="0"/>
        <cfvo type="num" val="9"/>
        <color rgb="00E8712F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tabColor rgb="002A3542"/>
    <outlinePr summaryBelow="1" summaryRight="1"/>
    <pageSetUpPr/>
  </sheetPr>
  <dimension ref="A1:K107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22" customWidth="1" min="3" max="3"/>
    <col width="16" customWidth="1" min="4" max="4"/>
    <col width="9" customWidth="1" min="5" max="5"/>
    <col width="22" customWidth="1" min="6" max="6"/>
    <col width="12" customWidth="1" min="7" max="7"/>
    <col width="14" customWidth="1" min="8" max="8"/>
    <col width="14" customWidth="1" min="9" max="9"/>
    <col width="12" customWidth="1" min="10" max="10"/>
    <col width="4" customWidth="1" min="11" max="11"/>
  </cols>
  <sheetData>
    <row r="1" ht="34" customHeight="1">
      <c r="A1" s="1" t="inlineStr">
        <is>
          <t>6 · Pursuit Log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</row>
    <row r="2" ht="18" customHeight="1">
      <c r="A2" s="3" t="inlineStr">
        <is>
          <t>Every pursuit, every outcome. After two quarters this table is worth more than any single bid.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4">
      <c r="B4" s="15" t="inlineStr">
        <is>
          <t>Bids submitted</t>
        </is>
      </c>
      <c r="C4" s="24">
        <f>COUNTIF($G$8:$G$107,"Won")+COUNTIF($G$8:$G$107,"Lost")</f>
        <v/>
      </c>
      <c r="D4" s="15" t="inlineStr">
        <is>
          <t>Wins</t>
        </is>
      </c>
      <c r="E4" s="24">
        <f>COUNTIF($G$8:$G$107,"Won")</f>
        <v/>
      </c>
      <c r="F4" s="15" t="inlineStr">
        <is>
          <t>Hit rate</t>
        </is>
      </c>
      <c r="G4" s="39">
        <f>IFERROR(E4/C4,"-")</f>
        <v/>
      </c>
      <c r="H4" s="15" t="inlineStr">
        <is>
          <t>GP won ($)</t>
        </is>
      </c>
      <c r="I4" s="21">
        <f>SUMIF($G$8:$G$107,"Won",$I$8:$I$107)</f>
        <v/>
      </c>
    </row>
    <row r="5">
      <c r="B5" s="15" t="inlineStr">
        <is>
          <t>Hit rate: score 45+</t>
        </is>
      </c>
      <c r="C5" s="39">
        <f>IFERROR(COUNTIFS($E$8:$E$107,"&gt;=45",$G$8:$G$107,"Won")/(COUNTIFS($E$8:$E$107,"&gt;=45",$G$8:$G$107,"Won")+COUNTIFS($E$8:$E$107,"&gt;=45",$G$8:$G$107,"Lost")),"-")</f>
        <v/>
      </c>
      <c r="D5" s="15" t="inlineStr">
        <is>
          <t>32-44</t>
        </is>
      </c>
      <c r="E5" s="39">
        <f>IFERROR(COUNTIFS($E$8:$E$107,"&gt;=32",$E$8:$E$107,"&lt;45",$G$8:$G$107,"Won")/(COUNTIFS($E$8:$E$107,"&gt;=32",$E$8:$E$107,"&lt;45",$G$8:$G$107,"Won")+COUNTIFS($E$8:$E$107,"&gt;=32",$E$8:$E$107,"&lt;45",$G$8:$G$107,"Lost")),"-")</f>
        <v/>
      </c>
      <c r="F5" s="15" t="inlineStr">
        <is>
          <t>20-31</t>
        </is>
      </c>
      <c r="G5" s="39">
        <f>IFERROR(COUNTIFS($E$8:$E$107,"&gt;=20",$E$8:$E$107,"&lt;32",$G$8:$G$107,"Won")/(COUNTIFS($E$8:$E$107,"&gt;=20",$E$8:$E$107,"&lt;32",$G$8:$G$107,"Won")+COUNTIFS($E$8:$E$107,"&gt;=20",$E$8:$E$107,"&lt;32",$G$8:$G$107,"Lost")),"-")</f>
        <v/>
      </c>
      <c r="H5" s="15" t="inlineStr">
        <is>
          <t>Estimating $ spent</t>
        </is>
      </c>
      <c r="I5" s="21">
        <f>SUM($J$8:$J$107)</f>
        <v/>
      </c>
    </row>
    <row r="6">
      <c r="B6" s="14" t="inlineStr">
        <is>
          <t>Band stats use the standard 45/32/20 bands. The curve should slope: highest hit rate in the top band.</t>
        </is>
      </c>
    </row>
    <row r="7">
      <c r="A7" s="25" t="inlineStr">
        <is>
          <t>Date</t>
        </is>
      </c>
      <c r="B7" s="25" t="inlineStr">
        <is>
          <t>Project</t>
        </is>
      </c>
      <c r="C7" s="25" t="inlineStr">
        <is>
          <t>Owner / GC</t>
        </is>
      </c>
      <c r="D7" s="25" t="inlineStr">
        <is>
          <t>Trade</t>
        </is>
      </c>
      <c r="E7" s="25" t="inlineStr">
        <is>
          <t>Score</t>
        </is>
      </c>
      <c r="F7" s="25" t="inlineStr">
        <is>
          <t>Verdict</t>
        </is>
      </c>
      <c r="G7" s="25" t="inlineStr">
        <is>
          <t>Result</t>
        </is>
      </c>
      <c r="H7" s="25" t="inlineStr">
        <is>
          <t>Contract $</t>
        </is>
      </c>
      <c r="I7" s="25" t="inlineStr">
        <is>
          <t>Gross profit $</t>
        </is>
      </c>
      <c r="J7" s="25" t="inlineStr">
        <is>
          <t>Est. cost $</t>
        </is>
      </c>
    </row>
    <row r="8">
      <c r="A8" s="40" t="n"/>
      <c r="B8" s="40" t="n"/>
      <c r="C8" s="40" t="n"/>
      <c r="D8" s="40" t="n"/>
      <c r="E8" s="40" t="n"/>
      <c r="F8" s="40" t="n"/>
      <c r="G8" s="40" t="n"/>
      <c r="H8" s="41" t="n"/>
      <c r="I8" s="41" t="n"/>
      <c r="J8" s="41" t="n"/>
    </row>
    <row r="9">
      <c r="A9" s="42" t="n"/>
      <c r="B9" s="42" t="n"/>
      <c r="C9" s="42" t="n"/>
      <c r="D9" s="42" t="n"/>
      <c r="E9" s="42" t="n"/>
      <c r="F9" s="42" t="n"/>
      <c r="G9" s="42" t="n"/>
      <c r="H9" s="43" t="n"/>
      <c r="I9" s="43" t="n"/>
      <c r="J9" s="43" t="n"/>
    </row>
    <row r="10">
      <c r="A10" s="40" t="n"/>
      <c r="B10" s="40" t="n"/>
      <c r="C10" s="40" t="n"/>
      <c r="D10" s="40" t="n"/>
      <c r="E10" s="40" t="n"/>
      <c r="F10" s="40" t="n"/>
      <c r="G10" s="40" t="n"/>
      <c r="H10" s="41" t="n"/>
      <c r="I10" s="41" t="n"/>
      <c r="J10" s="41" t="n"/>
    </row>
    <row r="11">
      <c r="A11" s="42" t="n"/>
      <c r="B11" s="42" t="n"/>
      <c r="C11" s="42" t="n"/>
      <c r="D11" s="42" t="n"/>
      <c r="E11" s="42" t="n"/>
      <c r="F11" s="42" t="n"/>
      <c r="G11" s="42" t="n"/>
      <c r="H11" s="43" t="n"/>
      <c r="I11" s="43" t="n"/>
      <c r="J11" s="43" t="n"/>
    </row>
    <row r="12">
      <c r="A12" s="40" t="n"/>
      <c r="B12" s="40" t="n"/>
      <c r="C12" s="40" t="n"/>
      <c r="D12" s="40" t="n"/>
      <c r="E12" s="40" t="n"/>
      <c r="F12" s="40" t="n"/>
      <c r="G12" s="40" t="n"/>
      <c r="H12" s="41" t="n"/>
      <c r="I12" s="41" t="n"/>
      <c r="J12" s="41" t="n"/>
    </row>
    <row r="13">
      <c r="A13" s="42" t="n"/>
      <c r="B13" s="42" t="n"/>
      <c r="C13" s="42" t="n"/>
      <c r="D13" s="42" t="n"/>
      <c r="E13" s="42" t="n"/>
      <c r="F13" s="42" t="n"/>
      <c r="G13" s="42" t="n"/>
      <c r="H13" s="43" t="n"/>
      <c r="I13" s="43" t="n"/>
      <c r="J13" s="43" t="n"/>
    </row>
    <row r="14">
      <c r="A14" s="40" t="n"/>
      <c r="B14" s="40" t="n"/>
      <c r="C14" s="40" t="n"/>
      <c r="D14" s="40" t="n"/>
      <c r="E14" s="40" t="n"/>
      <c r="F14" s="40" t="n"/>
      <c r="G14" s="40" t="n"/>
      <c r="H14" s="41" t="n"/>
      <c r="I14" s="41" t="n"/>
      <c r="J14" s="41" t="n"/>
    </row>
    <row r="15">
      <c r="A15" s="42" t="n"/>
      <c r="B15" s="42" t="n"/>
      <c r="C15" s="42" t="n"/>
      <c r="D15" s="42" t="n"/>
      <c r="E15" s="42" t="n"/>
      <c r="F15" s="42" t="n"/>
      <c r="G15" s="42" t="n"/>
      <c r="H15" s="43" t="n"/>
      <c r="I15" s="43" t="n"/>
      <c r="J15" s="43" t="n"/>
    </row>
    <row r="16">
      <c r="A16" s="40" t="n"/>
      <c r="B16" s="40" t="n"/>
      <c r="C16" s="40" t="n"/>
      <c r="D16" s="40" t="n"/>
      <c r="E16" s="40" t="n"/>
      <c r="F16" s="40" t="n"/>
      <c r="G16" s="40" t="n"/>
      <c r="H16" s="41" t="n"/>
      <c r="I16" s="41" t="n"/>
      <c r="J16" s="41" t="n"/>
    </row>
    <row r="17">
      <c r="A17" s="42" t="n"/>
      <c r="B17" s="42" t="n"/>
      <c r="C17" s="42" t="n"/>
      <c r="D17" s="42" t="n"/>
      <c r="E17" s="42" t="n"/>
      <c r="F17" s="42" t="n"/>
      <c r="G17" s="42" t="n"/>
      <c r="H17" s="43" t="n"/>
      <c r="I17" s="43" t="n"/>
      <c r="J17" s="43" t="n"/>
    </row>
    <row r="18">
      <c r="A18" s="40" t="n"/>
      <c r="B18" s="40" t="n"/>
      <c r="C18" s="40" t="n"/>
      <c r="D18" s="40" t="n"/>
      <c r="E18" s="40" t="n"/>
      <c r="F18" s="40" t="n"/>
      <c r="G18" s="40" t="n"/>
      <c r="H18" s="41" t="n"/>
      <c r="I18" s="41" t="n"/>
      <c r="J18" s="41" t="n"/>
    </row>
    <row r="19">
      <c r="A19" s="42" t="n"/>
      <c r="B19" s="42" t="n"/>
      <c r="C19" s="42" t="n"/>
      <c r="D19" s="42" t="n"/>
      <c r="E19" s="42" t="n"/>
      <c r="F19" s="42" t="n"/>
      <c r="G19" s="42" t="n"/>
      <c r="H19" s="43" t="n"/>
      <c r="I19" s="43" t="n"/>
      <c r="J19" s="43" t="n"/>
    </row>
    <row r="20">
      <c r="A20" s="40" t="n"/>
      <c r="B20" s="40" t="n"/>
      <c r="C20" s="40" t="n"/>
      <c r="D20" s="40" t="n"/>
      <c r="E20" s="40" t="n"/>
      <c r="F20" s="40" t="n"/>
      <c r="G20" s="40" t="n"/>
      <c r="H20" s="41" t="n"/>
      <c r="I20" s="41" t="n"/>
      <c r="J20" s="41" t="n"/>
    </row>
    <row r="21">
      <c r="A21" s="42" t="n"/>
      <c r="B21" s="42" t="n"/>
      <c r="C21" s="42" t="n"/>
      <c r="D21" s="42" t="n"/>
      <c r="E21" s="42" t="n"/>
      <c r="F21" s="42" t="n"/>
      <c r="G21" s="42" t="n"/>
      <c r="H21" s="43" t="n"/>
      <c r="I21" s="43" t="n"/>
      <c r="J21" s="43" t="n"/>
    </row>
    <row r="22">
      <c r="A22" s="40" t="n"/>
      <c r="B22" s="40" t="n"/>
      <c r="C22" s="40" t="n"/>
      <c r="D22" s="40" t="n"/>
      <c r="E22" s="40" t="n"/>
      <c r="F22" s="40" t="n"/>
      <c r="G22" s="40" t="n"/>
      <c r="H22" s="41" t="n"/>
      <c r="I22" s="41" t="n"/>
      <c r="J22" s="41" t="n"/>
    </row>
    <row r="23">
      <c r="A23" s="42" t="n"/>
      <c r="B23" s="42" t="n"/>
      <c r="C23" s="42" t="n"/>
      <c r="D23" s="42" t="n"/>
      <c r="E23" s="42" t="n"/>
      <c r="F23" s="42" t="n"/>
      <c r="G23" s="42" t="n"/>
      <c r="H23" s="43" t="n"/>
      <c r="I23" s="43" t="n"/>
      <c r="J23" s="43" t="n"/>
    </row>
    <row r="24">
      <c r="A24" s="40" t="n"/>
      <c r="B24" s="40" t="n"/>
      <c r="C24" s="40" t="n"/>
      <c r="D24" s="40" t="n"/>
      <c r="E24" s="40" t="n"/>
      <c r="F24" s="40" t="n"/>
      <c r="G24" s="40" t="n"/>
      <c r="H24" s="41" t="n"/>
      <c r="I24" s="41" t="n"/>
      <c r="J24" s="41" t="n"/>
    </row>
    <row r="25">
      <c r="A25" s="42" t="n"/>
      <c r="B25" s="42" t="n"/>
      <c r="C25" s="42" t="n"/>
      <c r="D25" s="42" t="n"/>
      <c r="E25" s="42" t="n"/>
      <c r="F25" s="42" t="n"/>
      <c r="G25" s="42" t="n"/>
      <c r="H25" s="43" t="n"/>
      <c r="I25" s="43" t="n"/>
      <c r="J25" s="43" t="n"/>
    </row>
    <row r="26">
      <c r="A26" s="40" t="n"/>
      <c r="B26" s="40" t="n"/>
      <c r="C26" s="40" t="n"/>
      <c r="D26" s="40" t="n"/>
      <c r="E26" s="40" t="n"/>
      <c r="F26" s="40" t="n"/>
      <c r="G26" s="40" t="n"/>
      <c r="H26" s="41" t="n"/>
      <c r="I26" s="41" t="n"/>
      <c r="J26" s="41" t="n"/>
    </row>
    <row r="27">
      <c r="A27" s="42" t="n"/>
      <c r="B27" s="42" t="n"/>
      <c r="C27" s="42" t="n"/>
      <c r="D27" s="42" t="n"/>
      <c r="E27" s="42" t="n"/>
      <c r="F27" s="42" t="n"/>
      <c r="G27" s="42" t="n"/>
      <c r="H27" s="43" t="n"/>
      <c r="I27" s="43" t="n"/>
      <c r="J27" s="43" t="n"/>
    </row>
    <row r="28">
      <c r="A28" s="40" t="n"/>
      <c r="B28" s="40" t="n"/>
      <c r="C28" s="40" t="n"/>
      <c r="D28" s="40" t="n"/>
      <c r="E28" s="40" t="n"/>
      <c r="F28" s="40" t="n"/>
      <c r="G28" s="40" t="n"/>
      <c r="H28" s="41" t="n"/>
      <c r="I28" s="41" t="n"/>
      <c r="J28" s="41" t="n"/>
    </row>
    <row r="29">
      <c r="A29" s="42" t="n"/>
      <c r="B29" s="42" t="n"/>
      <c r="C29" s="42" t="n"/>
      <c r="D29" s="42" t="n"/>
      <c r="E29" s="42" t="n"/>
      <c r="F29" s="42" t="n"/>
      <c r="G29" s="42" t="n"/>
      <c r="H29" s="43" t="n"/>
      <c r="I29" s="43" t="n"/>
      <c r="J29" s="43" t="n"/>
    </row>
    <row r="30">
      <c r="A30" s="40" t="n"/>
      <c r="B30" s="40" t="n"/>
      <c r="C30" s="40" t="n"/>
      <c r="D30" s="40" t="n"/>
      <c r="E30" s="40" t="n"/>
      <c r="F30" s="40" t="n"/>
      <c r="G30" s="40" t="n"/>
      <c r="H30" s="41" t="n"/>
      <c r="I30" s="41" t="n"/>
      <c r="J30" s="41" t="n"/>
    </row>
    <row r="31">
      <c r="A31" s="42" t="n"/>
      <c r="B31" s="42" t="n"/>
      <c r="C31" s="42" t="n"/>
      <c r="D31" s="42" t="n"/>
      <c r="E31" s="42" t="n"/>
      <c r="F31" s="42" t="n"/>
      <c r="G31" s="42" t="n"/>
      <c r="H31" s="43" t="n"/>
      <c r="I31" s="43" t="n"/>
      <c r="J31" s="43" t="n"/>
    </row>
    <row r="32">
      <c r="A32" s="40" t="n"/>
      <c r="B32" s="40" t="n"/>
      <c r="C32" s="40" t="n"/>
      <c r="D32" s="40" t="n"/>
      <c r="E32" s="40" t="n"/>
      <c r="F32" s="40" t="n"/>
      <c r="G32" s="40" t="n"/>
      <c r="H32" s="41" t="n"/>
      <c r="I32" s="41" t="n"/>
      <c r="J32" s="41" t="n"/>
    </row>
    <row r="33">
      <c r="A33" s="42" t="n"/>
      <c r="B33" s="42" t="n"/>
      <c r="C33" s="42" t="n"/>
      <c r="D33" s="42" t="n"/>
      <c r="E33" s="42" t="n"/>
      <c r="F33" s="42" t="n"/>
      <c r="G33" s="42" t="n"/>
      <c r="H33" s="43" t="n"/>
      <c r="I33" s="43" t="n"/>
      <c r="J33" s="43" t="n"/>
    </row>
    <row r="34">
      <c r="A34" s="40" t="n"/>
      <c r="B34" s="40" t="n"/>
      <c r="C34" s="40" t="n"/>
      <c r="D34" s="40" t="n"/>
      <c r="E34" s="40" t="n"/>
      <c r="F34" s="40" t="n"/>
      <c r="G34" s="40" t="n"/>
      <c r="H34" s="41" t="n"/>
      <c r="I34" s="41" t="n"/>
      <c r="J34" s="41" t="n"/>
    </row>
    <row r="35">
      <c r="A35" s="42" t="n"/>
      <c r="B35" s="42" t="n"/>
      <c r="C35" s="42" t="n"/>
      <c r="D35" s="42" t="n"/>
      <c r="E35" s="42" t="n"/>
      <c r="F35" s="42" t="n"/>
      <c r="G35" s="42" t="n"/>
      <c r="H35" s="43" t="n"/>
      <c r="I35" s="43" t="n"/>
      <c r="J35" s="43" t="n"/>
    </row>
    <row r="36">
      <c r="A36" s="40" t="n"/>
      <c r="B36" s="40" t="n"/>
      <c r="C36" s="40" t="n"/>
      <c r="D36" s="40" t="n"/>
      <c r="E36" s="40" t="n"/>
      <c r="F36" s="40" t="n"/>
      <c r="G36" s="40" t="n"/>
      <c r="H36" s="41" t="n"/>
      <c r="I36" s="41" t="n"/>
      <c r="J36" s="41" t="n"/>
    </row>
    <row r="37">
      <c r="A37" s="42" t="n"/>
      <c r="B37" s="42" t="n"/>
      <c r="C37" s="42" t="n"/>
      <c r="D37" s="42" t="n"/>
      <c r="E37" s="42" t="n"/>
      <c r="F37" s="42" t="n"/>
      <c r="G37" s="42" t="n"/>
      <c r="H37" s="43" t="n"/>
      <c r="I37" s="43" t="n"/>
      <c r="J37" s="43" t="n"/>
    </row>
    <row r="38">
      <c r="A38" s="40" t="n"/>
      <c r="B38" s="40" t="n"/>
      <c r="C38" s="40" t="n"/>
      <c r="D38" s="40" t="n"/>
      <c r="E38" s="40" t="n"/>
      <c r="F38" s="40" t="n"/>
      <c r="G38" s="40" t="n"/>
      <c r="H38" s="41" t="n"/>
      <c r="I38" s="41" t="n"/>
      <c r="J38" s="41" t="n"/>
    </row>
    <row r="39">
      <c r="A39" s="42" t="n"/>
      <c r="B39" s="42" t="n"/>
      <c r="C39" s="42" t="n"/>
      <c r="D39" s="42" t="n"/>
      <c r="E39" s="42" t="n"/>
      <c r="F39" s="42" t="n"/>
      <c r="G39" s="42" t="n"/>
      <c r="H39" s="43" t="n"/>
      <c r="I39" s="43" t="n"/>
      <c r="J39" s="43" t="n"/>
    </row>
    <row r="40">
      <c r="A40" s="40" t="n"/>
      <c r="B40" s="40" t="n"/>
      <c r="C40" s="40" t="n"/>
      <c r="D40" s="40" t="n"/>
      <c r="E40" s="40" t="n"/>
      <c r="F40" s="40" t="n"/>
      <c r="G40" s="40" t="n"/>
      <c r="H40" s="41" t="n"/>
      <c r="I40" s="41" t="n"/>
      <c r="J40" s="41" t="n"/>
    </row>
    <row r="41">
      <c r="A41" s="42" t="n"/>
      <c r="B41" s="42" t="n"/>
      <c r="C41" s="42" t="n"/>
      <c r="D41" s="42" t="n"/>
      <c r="E41" s="42" t="n"/>
      <c r="F41" s="42" t="n"/>
      <c r="G41" s="42" t="n"/>
      <c r="H41" s="43" t="n"/>
      <c r="I41" s="43" t="n"/>
      <c r="J41" s="43" t="n"/>
    </row>
    <row r="42">
      <c r="A42" s="40" t="n"/>
      <c r="B42" s="40" t="n"/>
      <c r="C42" s="40" t="n"/>
      <c r="D42" s="40" t="n"/>
      <c r="E42" s="40" t="n"/>
      <c r="F42" s="40" t="n"/>
      <c r="G42" s="40" t="n"/>
      <c r="H42" s="41" t="n"/>
      <c r="I42" s="41" t="n"/>
      <c r="J42" s="41" t="n"/>
    </row>
    <row r="43">
      <c r="A43" s="42" t="n"/>
      <c r="B43" s="42" t="n"/>
      <c r="C43" s="42" t="n"/>
      <c r="D43" s="42" t="n"/>
      <c r="E43" s="42" t="n"/>
      <c r="F43" s="42" t="n"/>
      <c r="G43" s="42" t="n"/>
      <c r="H43" s="43" t="n"/>
      <c r="I43" s="43" t="n"/>
      <c r="J43" s="43" t="n"/>
    </row>
    <row r="44">
      <c r="A44" s="40" t="n"/>
      <c r="B44" s="40" t="n"/>
      <c r="C44" s="40" t="n"/>
      <c r="D44" s="40" t="n"/>
      <c r="E44" s="40" t="n"/>
      <c r="F44" s="40" t="n"/>
      <c r="G44" s="40" t="n"/>
      <c r="H44" s="41" t="n"/>
      <c r="I44" s="41" t="n"/>
      <c r="J44" s="41" t="n"/>
    </row>
    <row r="45">
      <c r="A45" s="42" t="n"/>
      <c r="B45" s="42" t="n"/>
      <c r="C45" s="42" t="n"/>
      <c r="D45" s="42" t="n"/>
      <c r="E45" s="42" t="n"/>
      <c r="F45" s="42" t="n"/>
      <c r="G45" s="42" t="n"/>
      <c r="H45" s="43" t="n"/>
      <c r="I45" s="43" t="n"/>
      <c r="J45" s="43" t="n"/>
    </row>
    <row r="46">
      <c r="A46" s="40" t="n"/>
      <c r="B46" s="40" t="n"/>
      <c r="C46" s="40" t="n"/>
      <c r="D46" s="40" t="n"/>
      <c r="E46" s="40" t="n"/>
      <c r="F46" s="40" t="n"/>
      <c r="G46" s="40" t="n"/>
      <c r="H46" s="41" t="n"/>
      <c r="I46" s="41" t="n"/>
      <c r="J46" s="41" t="n"/>
    </row>
    <row r="47">
      <c r="A47" s="42" t="n"/>
      <c r="B47" s="42" t="n"/>
      <c r="C47" s="42" t="n"/>
      <c r="D47" s="42" t="n"/>
      <c r="E47" s="42" t="n"/>
      <c r="F47" s="42" t="n"/>
      <c r="G47" s="42" t="n"/>
      <c r="H47" s="43" t="n"/>
      <c r="I47" s="43" t="n"/>
      <c r="J47" s="43" t="n"/>
    </row>
    <row r="48">
      <c r="A48" s="40" t="n"/>
      <c r="B48" s="40" t="n"/>
      <c r="C48" s="40" t="n"/>
      <c r="D48" s="40" t="n"/>
      <c r="E48" s="40" t="n"/>
      <c r="F48" s="40" t="n"/>
      <c r="G48" s="40" t="n"/>
      <c r="H48" s="41" t="n"/>
      <c r="I48" s="41" t="n"/>
      <c r="J48" s="41" t="n"/>
    </row>
    <row r="49">
      <c r="A49" s="42" t="n"/>
      <c r="B49" s="42" t="n"/>
      <c r="C49" s="42" t="n"/>
      <c r="D49" s="42" t="n"/>
      <c r="E49" s="42" t="n"/>
      <c r="F49" s="42" t="n"/>
      <c r="G49" s="42" t="n"/>
      <c r="H49" s="43" t="n"/>
      <c r="I49" s="43" t="n"/>
      <c r="J49" s="43" t="n"/>
    </row>
    <row r="50">
      <c r="A50" s="40" t="n"/>
      <c r="B50" s="40" t="n"/>
      <c r="C50" s="40" t="n"/>
      <c r="D50" s="40" t="n"/>
      <c r="E50" s="40" t="n"/>
      <c r="F50" s="40" t="n"/>
      <c r="G50" s="40" t="n"/>
      <c r="H50" s="41" t="n"/>
      <c r="I50" s="41" t="n"/>
      <c r="J50" s="41" t="n"/>
    </row>
    <row r="51">
      <c r="A51" s="42" t="n"/>
      <c r="B51" s="42" t="n"/>
      <c r="C51" s="42" t="n"/>
      <c r="D51" s="42" t="n"/>
      <c r="E51" s="42" t="n"/>
      <c r="F51" s="42" t="n"/>
      <c r="G51" s="42" t="n"/>
      <c r="H51" s="43" t="n"/>
      <c r="I51" s="43" t="n"/>
      <c r="J51" s="43" t="n"/>
    </row>
    <row r="52">
      <c r="A52" s="40" t="n"/>
      <c r="B52" s="40" t="n"/>
      <c r="C52" s="40" t="n"/>
      <c r="D52" s="40" t="n"/>
      <c r="E52" s="40" t="n"/>
      <c r="F52" s="40" t="n"/>
      <c r="G52" s="40" t="n"/>
      <c r="H52" s="41" t="n"/>
      <c r="I52" s="41" t="n"/>
      <c r="J52" s="41" t="n"/>
    </row>
    <row r="53">
      <c r="A53" s="42" t="n"/>
      <c r="B53" s="42" t="n"/>
      <c r="C53" s="42" t="n"/>
      <c r="D53" s="42" t="n"/>
      <c r="E53" s="42" t="n"/>
      <c r="F53" s="42" t="n"/>
      <c r="G53" s="42" t="n"/>
      <c r="H53" s="43" t="n"/>
      <c r="I53" s="43" t="n"/>
      <c r="J53" s="43" t="n"/>
    </row>
    <row r="54">
      <c r="A54" s="40" t="n"/>
      <c r="B54" s="40" t="n"/>
      <c r="C54" s="40" t="n"/>
      <c r="D54" s="40" t="n"/>
      <c r="E54" s="40" t="n"/>
      <c r="F54" s="40" t="n"/>
      <c r="G54" s="40" t="n"/>
      <c r="H54" s="41" t="n"/>
      <c r="I54" s="41" t="n"/>
      <c r="J54" s="41" t="n"/>
    </row>
    <row r="55">
      <c r="A55" s="42" t="n"/>
      <c r="B55" s="42" t="n"/>
      <c r="C55" s="42" t="n"/>
      <c r="D55" s="42" t="n"/>
      <c r="E55" s="42" t="n"/>
      <c r="F55" s="42" t="n"/>
      <c r="G55" s="42" t="n"/>
      <c r="H55" s="43" t="n"/>
      <c r="I55" s="43" t="n"/>
      <c r="J55" s="43" t="n"/>
    </row>
    <row r="56">
      <c r="A56" s="40" t="n"/>
      <c r="B56" s="40" t="n"/>
      <c r="C56" s="40" t="n"/>
      <c r="D56" s="40" t="n"/>
      <c r="E56" s="40" t="n"/>
      <c r="F56" s="40" t="n"/>
      <c r="G56" s="40" t="n"/>
      <c r="H56" s="41" t="n"/>
      <c r="I56" s="41" t="n"/>
      <c r="J56" s="41" t="n"/>
    </row>
    <row r="57">
      <c r="A57" s="42" t="n"/>
      <c r="B57" s="42" t="n"/>
      <c r="C57" s="42" t="n"/>
      <c r="D57" s="42" t="n"/>
      <c r="E57" s="42" t="n"/>
      <c r="F57" s="42" t="n"/>
      <c r="G57" s="42" t="n"/>
      <c r="H57" s="43" t="n"/>
      <c r="I57" s="43" t="n"/>
      <c r="J57" s="43" t="n"/>
    </row>
    <row r="58">
      <c r="A58" s="40" t="n"/>
      <c r="B58" s="40" t="n"/>
      <c r="C58" s="40" t="n"/>
      <c r="D58" s="40" t="n"/>
      <c r="E58" s="40" t="n"/>
      <c r="F58" s="40" t="n"/>
      <c r="G58" s="40" t="n"/>
      <c r="H58" s="41" t="n"/>
      <c r="I58" s="41" t="n"/>
      <c r="J58" s="41" t="n"/>
    </row>
    <row r="59">
      <c r="A59" s="42" t="n"/>
      <c r="B59" s="42" t="n"/>
      <c r="C59" s="42" t="n"/>
      <c r="D59" s="42" t="n"/>
      <c r="E59" s="42" t="n"/>
      <c r="F59" s="42" t="n"/>
      <c r="G59" s="42" t="n"/>
      <c r="H59" s="43" t="n"/>
      <c r="I59" s="43" t="n"/>
      <c r="J59" s="43" t="n"/>
    </row>
    <row r="60">
      <c r="A60" s="40" t="n"/>
      <c r="B60" s="40" t="n"/>
      <c r="C60" s="40" t="n"/>
      <c r="D60" s="40" t="n"/>
      <c r="E60" s="40" t="n"/>
      <c r="F60" s="40" t="n"/>
      <c r="G60" s="40" t="n"/>
      <c r="H60" s="41" t="n"/>
      <c r="I60" s="41" t="n"/>
      <c r="J60" s="41" t="n"/>
    </row>
    <row r="61">
      <c r="A61" s="42" t="n"/>
      <c r="B61" s="42" t="n"/>
      <c r="C61" s="42" t="n"/>
      <c r="D61" s="42" t="n"/>
      <c r="E61" s="42" t="n"/>
      <c r="F61" s="42" t="n"/>
      <c r="G61" s="42" t="n"/>
      <c r="H61" s="43" t="n"/>
      <c r="I61" s="43" t="n"/>
      <c r="J61" s="43" t="n"/>
    </row>
    <row r="62">
      <c r="A62" s="40" t="n"/>
      <c r="B62" s="40" t="n"/>
      <c r="C62" s="40" t="n"/>
      <c r="D62" s="40" t="n"/>
      <c r="E62" s="40" t="n"/>
      <c r="F62" s="40" t="n"/>
      <c r="G62" s="40" t="n"/>
      <c r="H62" s="41" t="n"/>
      <c r="I62" s="41" t="n"/>
      <c r="J62" s="41" t="n"/>
    </row>
    <row r="63">
      <c r="A63" s="42" t="n"/>
      <c r="B63" s="42" t="n"/>
      <c r="C63" s="42" t="n"/>
      <c r="D63" s="42" t="n"/>
      <c r="E63" s="42" t="n"/>
      <c r="F63" s="42" t="n"/>
      <c r="G63" s="42" t="n"/>
      <c r="H63" s="43" t="n"/>
      <c r="I63" s="43" t="n"/>
      <c r="J63" s="43" t="n"/>
    </row>
    <row r="64">
      <c r="A64" s="40" t="n"/>
      <c r="B64" s="40" t="n"/>
      <c r="C64" s="40" t="n"/>
      <c r="D64" s="40" t="n"/>
      <c r="E64" s="40" t="n"/>
      <c r="F64" s="40" t="n"/>
      <c r="G64" s="40" t="n"/>
      <c r="H64" s="41" t="n"/>
      <c r="I64" s="41" t="n"/>
      <c r="J64" s="41" t="n"/>
    </row>
    <row r="65">
      <c r="A65" s="42" t="n"/>
      <c r="B65" s="42" t="n"/>
      <c r="C65" s="42" t="n"/>
      <c r="D65" s="42" t="n"/>
      <c r="E65" s="42" t="n"/>
      <c r="F65" s="42" t="n"/>
      <c r="G65" s="42" t="n"/>
      <c r="H65" s="43" t="n"/>
      <c r="I65" s="43" t="n"/>
      <c r="J65" s="43" t="n"/>
    </row>
    <row r="66">
      <c r="A66" s="40" t="n"/>
      <c r="B66" s="40" t="n"/>
      <c r="C66" s="40" t="n"/>
      <c r="D66" s="40" t="n"/>
      <c r="E66" s="40" t="n"/>
      <c r="F66" s="40" t="n"/>
      <c r="G66" s="40" t="n"/>
      <c r="H66" s="41" t="n"/>
      <c r="I66" s="41" t="n"/>
      <c r="J66" s="41" t="n"/>
    </row>
    <row r="67">
      <c r="A67" s="42" t="n"/>
      <c r="B67" s="42" t="n"/>
      <c r="C67" s="42" t="n"/>
      <c r="D67" s="42" t="n"/>
      <c r="E67" s="42" t="n"/>
      <c r="F67" s="42" t="n"/>
      <c r="G67" s="42" t="n"/>
      <c r="H67" s="43" t="n"/>
      <c r="I67" s="43" t="n"/>
      <c r="J67" s="43" t="n"/>
    </row>
    <row r="68">
      <c r="A68" s="40" t="n"/>
      <c r="B68" s="40" t="n"/>
      <c r="C68" s="40" t="n"/>
      <c r="D68" s="40" t="n"/>
      <c r="E68" s="40" t="n"/>
      <c r="F68" s="40" t="n"/>
      <c r="G68" s="40" t="n"/>
      <c r="H68" s="41" t="n"/>
      <c r="I68" s="41" t="n"/>
      <c r="J68" s="41" t="n"/>
    </row>
    <row r="69">
      <c r="A69" s="42" t="n"/>
      <c r="B69" s="42" t="n"/>
      <c r="C69" s="42" t="n"/>
      <c r="D69" s="42" t="n"/>
      <c r="E69" s="42" t="n"/>
      <c r="F69" s="42" t="n"/>
      <c r="G69" s="42" t="n"/>
      <c r="H69" s="43" t="n"/>
      <c r="I69" s="43" t="n"/>
      <c r="J69" s="43" t="n"/>
    </row>
    <row r="70">
      <c r="A70" s="40" t="n"/>
      <c r="B70" s="40" t="n"/>
      <c r="C70" s="40" t="n"/>
      <c r="D70" s="40" t="n"/>
      <c r="E70" s="40" t="n"/>
      <c r="F70" s="40" t="n"/>
      <c r="G70" s="40" t="n"/>
      <c r="H70" s="41" t="n"/>
      <c r="I70" s="41" t="n"/>
      <c r="J70" s="41" t="n"/>
    </row>
    <row r="71">
      <c r="A71" s="42" t="n"/>
      <c r="B71" s="42" t="n"/>
      <c r="C71" s="42" t="n"/>
      <c r="D71" s="42" t="n"/>
      <c r="E71" s="42" t="n"/>
      <c r="F71" s="42" t="n"/>
      <c r="G71" s="42" t="n"/>
      <c r="H71" s="43" t="n"/>
      <c r="I71" s="43" t="n"/>
      <c r="J71" s="43" t="n"/>
    </row>
    <row r="72">
      <c r="A72" s="40" t="n"/>
      <c r="B72" s="40" t="n"/>
      <c r="C72" s="40" t="n"/>
      <c r="D72" s="40" t="n"/>
      <c r="E72" s="40" t="n"/>
      <c r="F72" s="40" t="n"/>
      <c r="G72" s="40" t="n"/>
      <c r="H72" s="41" t="n"/>
      <c r="I72" s="41" t="n"/>
      <c r="J72" s="41" t="n"/>
    </row>
    <row r="73">
      <c r="A73" s="42" t="n"/>
      <c r="B73" s="42" t="n"/>
      <c r="C73" s="42" t="n"/>
      <c r="D73" s="42" t="n"/>
      <c r="E73" s="42" t="n"/>
      <c r="F73" s="42" t="n"/>
      <c r="G73" s="42" t="n"/>
      <c r="H73" s="43" t="n"/>
      <c r="I73" s="43" t="n"/>
      <c r="J73" s="43" t="n"/>
    </row>
    <row r="74">
      <c r="A74" s="40" t="n"/>
      <c r="B74" s="40" t="n"/>
      <c r="C74" s="40" t="n"/>
      <c r="D74" s="40" t="n"/>
      <c r="E74" s="40" t="n"/>
      <c r="F74" s="40" t="n"/>
      <c r="G74" s="40" t="n"/>
      <c r="H74" s="41" t="n"/>
      <c r="I74" s="41" t="n"/>
      <c r="J74" s="41" t="n"/>
    </row>
    <row r="75">
      <c r="A75" s="42" t="n"/>
      <c r="B75" s="42" t="n"/>
      <c r="C75" s="42" t="n"/>
      <c r="D75" s="42" t="n"/>
      <c r="E75" s="42" t="n"/>
      <c r="F75" s="42" t="n"/>
      <c r="G75" s="42" t="n"/>
      <c r="H75" s="43" t="n"/>
      <c r="I75" s="43" t="n"/>
      <c r="J75" s="43" t="n"/>
    </row>
    <row r="76">
      <c r="A76" s="40" t="n"/>
      <c r="B76" s="40" t="n"/>
      <c r="C76" s="40" t="n"/>
      <c r="D76" s="40" t="n"/>
      <c r="E76" s="40" t="n"/>
      <c r="F76" s="40" t="n"/>
      <c r="G76" s="40" t="n"/>
      <c r="H76" s="41" t="n"/>
      <c r="I76" s="41" t="n"/>
      <c r="J76" s="41" t="n"/>
    </row>
    <row r="77">
      <c r="A77" s="42" t="n"/>
      <c r="B77" s="42" t="n"/>
      <c r="C77" s="42" t="n"/>
      <c r="D77" s="42" t="n"/>
      <c r="E77" s="42" t="n"/>
      <c r="F77" s="42" t="n"/>
      <c r="G77" s="42" t="n"/>
      <c r="H77" s="43" t="n"/>
      <c r="I77" s="43" t="n"/>
      <c r="J77" s="43" t="n"/>
    </row>
    <row r="78">
      <c r="A78" s="40" t="n"/>
      <c r="B78" s="40" t="n"/>
      <c r="C78" s="40" t="n"/>
      <c r="D78" s="40" t="n"/>
      <c r="E78" s="40" t="n"/>
      <c r="F78" s="40" t="n"/>
      <c r="G78" s="40" t="n"/>
      <c r="H78" s="41" t="n"/>
      <c r="I78" s="41" t="n"/>
      <c r="J78" s="41" t="n"/>
    </row>
    <row r="79">
      <c r="A79" s="42" t="n"/>
      <c r="B79" s="42" t="n"/>
      <c r="C79" s="42" t="n"/>
      <c r="D79" s="42" t="n"/>
      <c r="E79" s="42" t="n"/>
      <c r="F79" s="42" t="n"/>
      <c r="G79" s="42" t="n"/>
      <c r="H79" s="43" t="n"/>
      <c r="I79" s="43" t="n"/>
      <c r="J79" s="43" t="n"/>
    </row>
    <row r="80">
      <c r="A80" s="40" t="n"/>
      <c r="B80" s="40" t="n"/>
      <c r="C80" s="40" t="n"/>
      <c r="D80" s="40" t="n"/>
      <c r="E80" s="40" t="n"/>
      <c r="F80" s="40" t="n"/>
      <c r="G80" s="40" t="n"/>
      <c r="H80" s="41" t="n"/>
      <c r="I80" s="41" t="n"/>
      <c r="J80" s="41" t="n"/>
    </row>
    <row r="81">
      <c r="A81" s="42" t="n"/>
      <c r="B81" s="42" t="n"/>
      <c r="C81" s="42" t="n"/>
      <c r="D81" s="42" t="n"/>
      <c r="E81" s="42" t="n"/>
      <c r="F81" s="42" t="n"/>
      <c r="G81" s="42" t="n"/>
      <c r="H81" s="43" t="n"/>
      <c r="I81" s="43" t="n"/>
      <c r="J81" s="43" t="n"/>
    </row>
    <row r="82">
      <c r="A82" s="40" t="n"/>
      <c r="B82" s="40" t="n"/>
      <c r="C82" s="40" t="n"/>
      <c r="D82" s="40" t="n"/>
      <c r="E82" s="40" t="n"/>
      <c r="F82" s="40" t="n"/>
      <c r="G82" s="40" t="n"/>
      <c r="H82" s="41" t="n"/>
      <c r="I82" s="41" t="n"/>
      <c r="J82" s="41" t="n"/>
    </row>
    <row r="83">
      <c r="A83" s="42" t="n"/>
      <c r="B83" s="42" t="n"/>
      <c r="C83" s="42" t="n"/>
      <c r="D83" s="42" t="n"/>
      <c r="E83" s="42" t="n"/>
      <c r="F83" s="42" t="n"/>
      <c r="G83" s="42" t="n"/>
      <c r="H83" s="43" t="n"/>
      <c r="I83" s="43" t="n"/>
      <c r="J83" s="43" t="n"/>
    </row>
    <row r="84">
      <c r="A84" s="40" t="n"/>
      <c r="B84" s="40" t="n"/>
      <c r="C84" s="40" t="n"/>
      <c r="D84" s="40" t="n"/>
      <c r="E84" s="40" t="n"/>
      <c r="F84" s="40" t="n"/>
      <c r="G84" s="40" t="n"/>
      <c r="H84" s="41" t="n"/>
      <c r="I84" s="41" t="n"/>
      <c r="J84" s="41" t="n"/>
    </row>
    <row r="85">
      <c r="A85" s="42" t="n"/>
      <c r="B85" s="42" t="n"/>
      <c r="C85" s="42" t="n"/>
      <c r="D85" s="42" t="n"/>
      <c r="E85" s="42" t="n"/>
      <c r="F85" s="42" t="n"/>
      <c r="G85" s="42" t="n"/>
      <c r="H85" s="43" t="n"/>
      <c r="I85" s="43" t="n"/>
      <c r="J85" s="43" t="n"/>
    </row>
    <row r="86">
      <c r="A86" s="40" t="n"/>
      <c r="B86" s="40" t="n"/>
      <c r="C86" s="40" t="n"/>
      <c r="D86" s="40" t="n"/>
      <c r="E86" s="40" t="n"/>
      <c r="F86" s="40" t="n"/>
      <c r="G86" s="40" t="n"/>
      <c r="H86" s="41" t="n"/>
      <c r="I86" s="41" t="n"/>
      <c r="J86" s="41" t="n"/>
    </row>
    <row r="87">
      <c r="A87" s="42" t="n"/>
      <c r="B87" s="42" t="n"/>
      <c r="C87" s="42" t="n"/>
      <c r="D87" s="42" t="n"/>
      <c r="E87" s="42" t="n"/>
      <c r="F87" s="42" t="n"/>
      <c r="G87" s="42" t="n"/>
      <c r="H87" s="43" t="n"/>
      <c r="I87" s="43" t="n"/>
      <c r="J87" s="43" t="n"/>
    </row>
    <row r="88">
      <c r="A88" s="40" t="n"/>
      <c r="B88" s="40" t="n"/>
      <c r="C88" s="40" t="n"/>
      <c r="D88" s="40" t="n"/>
      <c r="E88" s="40" t="n"/>
      <c r="F88" s="40" t="n"/>
      <c r="G88" s="40" t="n"/>
      <c r="H88" s="41" t="n"/>
      <c r="I88" s="41" t="n"/>
      <c r="J88" s="41" t="n"/>
    </row>
    <row r="89">
      <c r="A89" s="42" t="n"/>
      <c r="B89" s="42" t="n"/>
      <c r="C89" s="42" t="n"/>
      <c r="D89" s="42" t="n"/>
      <c r="E89" s="42" t="n"/>
      <c r="F89" s="42" t="n"/>
      <c r="G89" s="42" t="n"/>
      <c r="H89" s="43" t="n"/>
      <c r="I89" s="43" t="n"/>
      <c r="J89" s="43" t="n"/>
    </row>
    <row r="90">
      <c r="A90" s="40" t="n"/>
      <c r="B90" s="40" t="n"/>
      <c r="C90" s="40" t="n"/>
      <c r="D90" s="40" t="n"/>
      <c r="E90" s="40" t="n"/>
      <c r="F90" s="40" t="n"/>
      <c r="G90" s="40" t="n"/>
      <c r="H90" s="41" t="n"/>
      <c r="I90" s="41" t="n"/>
      <c r="J90" s="41" t="n"/>
    </row>
    <row r="91">
      <c r="A91" s="42" t="n"/>
      <c r="B91" s="42" t="n"/>
      <c r="C91" s="42" t="n"/>
      <c r="D91" s="42" t="n"/>
      <c r="E91" s="42" t="n"/>
      <c r="F91" s="42" t="n"/>
      <c r="G91" s="42" t="n"/>
      <c r="H91" s="43" t="n"/>
      <c r="I91" s="43" t="n"/>
      <c r="J91" s="43" t="n"/>
    </row>
    <row r="92">
      <c r="A92" s="40" t="n"/>
      <c r="B92" s="40" t="n"/>
      <c r="C92" s="40" t="n"/>
      <c r="D92" s="40" t="n"/>
      <c r="E92" s="40" t="n"/>
      <c r="F92" s="40" t="n"/>
      <c r="G92" s="40" t="n"/>
      <c r="H92" s="41" t="n"/>
      <c r="I92" s="41" t="n"/>
      <c r="J92" s="41" t="n"/>
    </row>
    <row r="93">
      <c r="A93" s="42" t="n"/>
      <c r="B93" s="42" t="n"/>
      <c r="C93" s="42" t="n"/>
      <c r="D93" s="42" t="n"/>
      <c r="E93" s="42" t="n"/>
      <c r="F93" s="42" t="n"/>
      <c r="G93" s="42" t="n"/>
      <c r="H93" s="43" t="n"/>
      <c r="I93" s="43" t="n"/>
      <c r="J93" s="43" t="n"/>
    </row>
    <row r="94">
      <c r="A94" s="40" t="n"/>
      <c r="B94" s="40" t="n"/>
      <c r="C94" s="40" t="n"/>
      <c r="D94" s="40" t="n"/>
      <c r="E94" s="40" t="n"/>
      <c r="F94" s="40" t="n"/>
      <c r="G94" s="40" t="n"/>
      <c r="H94" s="41" t="n"/>
      <c r="I94" s="41" t="n"/>
      <c r="J94" s="41" t="n"/>
    </row>
    <row r="95">
      <c r="A95" s="42" t="n"/>
      <c r="B95" s="42" t="n"/>
      <c r="C95" s="42" t="n"/>
      <c r="D95" s="42" t="n"/>
      <c r="E95" s="42" t="n"/>
      <c r="F95" s="42" t="n"/>
      <c r="G95" s="42" t="n"/>
      <c r="H95" s="43" t="n"/>
      <c r="I95" s="43" t="n"/>
      <c r="J95" s="43" t="n"/>
    </row>
    <row r="96">
      <c r="A96" s="40" t="n"/>
      <c r="B96" s="40" t="n"/>
      <c r="C96" s="40" t="n"/>
      <c r="D96" s="40" t="n"/>
      <c r="E96" s="40" t="n"/>
      <c r="F96" s="40" t="n"/>
      <c r="G96" s="40" t="n"/>
      <c r="H96" s="41" t="n"/>
      <c r="I96" s="41" t="n"/>
      <c r="J96" s="41" t="n"/>
    </row>
    <row r="97">
      <c r="A97" s="42" t="n"/>
      <c r="B97" s="42" t="n"/>
      <c r="C97" s="42" t="n"/>
      <c r="D97" s="42" t="n"/>
      <c r="E97" s="42" t="n"/>
      <c r="F97" s="42" t="n"/>
      <c r="G97" s="42" t="n"/>
      <c r="H97" s="43" t="n"/>
      <c r="I97" s="43" t="n"/>
      <c r="J97" s="43" t="n"/>
    </row>
    <row r="98">
      <c r="A98" s="40" t="n"/>
      <c r="B98" s="40" t="n"/>
      <c r="C98" s="40" t="n"/>
      <c r="D98" s="40" t="n"/>
      <c r="E98" s="40" t="n"/>
      <c r="F98" s="40" t="n"/>
      <c r="G98" s="40" t="n"/>
      <c r="H98" s="41" t="n"/>
      <c r="I98" s="41" t="n"/>
      <c r="J98" s="41" t="n"/>
    </row>
    <row r="99">
      <c r="A99" s="42" t="n"/>
      <c r="B99" s="42" t="n"/>
      <c r="C99" s="42" t="n"/>
      <c r="D99" s="42" t="n"/>
      <c r="E99" s="42" t="n"/>
      <c r="F99" s="42" t="n"/>
      <c r="G99" s="42" t="n"/>
      <c r="H99" s="43" t="n"/>
      <c r="I99" s="43" t="n"/>
      <c r="J99" s="43" t="n"/>
    </row>
    <row r="100">
      <c r="A100" s="40" t="n"/>
      <c r="B100" s="40" t="n"/>
      <c r="C100" s="40" t="n"/>
      <c r="D100" s="40" t="n"/>
      <c r="E100" s="40" t="n"/>
      <c r="F100" s="40" t="n"/>
      <c r="G100" s="40" t="n"/>
      <c r="H100" s="41" t="n"/>
      <c r="I100" s="41" t="n"/>
      <c r="J100" s="41" t="n"/>
    </row>
    <row r="101">
      <c r="A101" s="42" t="n"/>
      <c r="B101" s="42" t="n"/>
      <c r="C101" s="42" t="n"/>
      <c r="D101" s="42" t="n"/>
      <c r="E101" s="42" t="n"/>
      <c r="F101" s="42" t="n"/>
      <c r="G101" s="42" t="n"/>
      <c r="H101" s="43" t="n"/>
      <c r="I101" s="43" t="n"/>
      <c r="J101" s="43" t="n"/>
    </row>
    <row r="102">
      <c r="A102" s="40" t="n"/>
      <c r="B102" s="40" t="n"/>
      <c r="C102" s="40" t="n"/>
      <c r="D102" s="40" t="n"/>
      <c r="E102" s="40" t="n"/>
      <c r="F102" s="40" t="n"/>
      <c r="G102" s="40" t="n"/>
      <c r="H102" s="41" t="n"/>
      <c r="I102" s="41" t="n"/>
      <c r="J102" s="41" t="n"/>
    </row>
    <row r="103">
      <c r="A103" s="42" t="n"/>
      <c r="B103" s="42" t="n"/>
      <c r="C103" s="42" t="n"/>
      <c r="D103" s="42" t="n"/>
      <c r="E103" s="42" t="n"/>
      <c r="F103" s="42" t="n"/>
      <c r="G103" s="42" t="n"/>
      <c r="H103" s="43" t="n"/>
      <c r="I103" s="43" t="n"/>
      <c r="J103" s="43" t="n"/>
    </row>
    <row r="104">
      <c r="A104" s="40" t="n"/>
      <c r="B104" s="40" t="n"/>
      <c r="C104" s="40" t="n"/>
      <c r="D104" s="40" t="n"/>
      <c r="E104" s="40" t="n"/>
      <c r="F104" s="40" t="n"/>
      <c r="G104" s="40" t="n"/>
      <c r="H104" s="41" t="n"/>
      <c r="I104" s="41" t="n"/>
      <c r="J104" s="41" t="n"/>
    </row>
    <row r="105">
      <c r="A105" s="42" t="n"/>
      <c r="B105" s="42" t="n"/>
      <c r="C105" s="42" t="n"/>
      <c r="D105" s="42" t="n"/>
      <c r="E105" s="42" t="n"/>
      <c r="F105" s="42" t="n"/>
      <c r="G105" s="42" t="n"/>
      <c r="H105" s="43" t="n"/>
      <c r="I105" s="43" t="n"/>
      <c r="J105" s="43" t="n"/>
    </row>
    <row r="106">
      <c r="A106" s="40" t="n"/>
      <c r="B106" s="40" t="n"/>
      <c r="C106" s="40" t="n"/>
      <c r="D106" s="40" t="n"/>
      <c r="E106" s="40" t="n"/>
      <c r="F106" s="40" t="n"/>
      <c r="G106" s="40" t="n"/>
      <c r="H106" s="41" t="n"/>
      <c r="I106" s="41" t="n"/>
      <c r="J106" s="41" t="n"/>
    </row>
    <row r="107">
      <c r="A107" s="42" t="n"/>
      <c r="B107" s="42" t="n"/>
      <c r="C107" s="42" t="n"/>
      <c r="D107" s="42" t="n"/>
      <c r="E107" s="42" t="n"/>
      <c r="F107" s="42" t="n"/>
      <c r="G107" s="42" t="n"/>
      <c r="H107" s="43" t="n"/>
      <c r="I107" s="43" t="n"/>
      <c r="J107" s="43" t="n"/>
    </row>
  </sheetData>
  <mergeCells count="2">
    <mergeCell ref="A2:K2"/>
    <mergeCell ref="A1:K1"/>
  </mergeCells>
  <conditionalFormatting sqref="G8:G107">
    <cfRule type="expression" priority="1" dxfId="3" stopIfTrue="1">
      <formula>G8="Won"</formula>
    </cfRule>
    <cfRule type="expression" priority="2" dxfId="9" stopIfTrue="1">
      <formula>G8="Lost"</formula>
    </cfRule>
    <cfRule type="expression" priority="3" dxfId="10">
      <formula>G8="No-bid"</formula>
    </cfRule>
  </conditionalFormatting>
  <dataValidations count="2">
    <dataValidation sqref="G8:G107" showDropDown="0" showInputMessage="0" showErrorMessage="0" allowBlank="1" type="list">
      <formula1>=Lists!$J$2:$J$5</formula1>
    </dataValidation>
    <dataValidation sqref="F8:F107" showDropDown="0" showInputMessage="0" showErrorMessage="0" allowBlank="1" type="list">
      <formula1>=Lists!$K$2:$K$5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8A8578"/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8" customWidth="1" min="2" max="2"/>
    <col width="16" customWidth="1" min="3" max="3"/>
    <col width="18" customWidth="1" min="4" max="4"/>
    <col width="18" customWidth="1" min="5" max="5"/>
    <col width="40" customWidth="1" min="6" max="6"/>
    <col width="4" customWidth="1" min="7" max="7"/>
  </cols>
  <sheetData>
    <row r="1" ht="34" customHeight="1">
      <c r="A1" s="1" t="inlineStr">
        <is>
          <t>Hit-Ratio Benchmarks by Trade</t>
        </is>
      </c>
      <c r="B1" s="2" t="n"/>
      <c r="C1" s="2" t="n"/>
      <c r="D1" s="2" t="n"/>
      <c r="E1" s="2" t="n"/>
      <c r="F1" s="2" t="n"/>
      <c r="G1" s="2" t="n"/>
    </row>
    <row r="2" ht="18" customHeight="1">
      <c r="A2" s="3" t="inlineStr">
        <is>
          <t>Judge your log against your trade, not someone else's. Full guide: pilars.ai/blog/bid-hit-ratio-benchmarks-by-trade</t>
        </is>
      </c>
      <c r="B2" s="2" t="n"/>
      <c r="C2" s="2" t="n"/>
      <c r="D2" s="2" t="n"/>
      <c r="E2" s="2" t="n"/>
      <c r="F2" s="2" t="n"/>
      <c r="G2" s="2" t="n"/>
    </row>
    <row r="4">
      <c r="B4" s="29" t="inlineStr">
        <is>
          <t>Trade / pipeline</t>
        </is>
      </c>
      <c r="C4" s="29" t="inlineStr">
        <is>
          <t>Healthy range</t>
        </is>
      </c>
      <c r="D4" s="29" t="inlineStr">
        <is>
          <t>Investigate below</t>
        </is>
      </c>
      <c r="E4" s="29" t="inlineStr">
        <is>
          <t>Investigate above</t>
        </is>
      </c>
      <c r="F4" s="29" t="inlineStr">
        <is>
          <t>Notes</t>
        </is>
      </c>
    </row>
    <row r="5">
      <c r="B5" s="44" t="inlineStr">
        <is>
          <t>Electrical subcontractor</t>
        </is>
      </c>
      <c r="C5" s="27" t="inlineStr">
        <is>
          <t>20-30%</t>
        </is>
      </c>
      <c r="D5" s="27" t="inlineStr">
        <is>
          <t>10%</t>
        </is>
      </c>
      <c r="E5" s="27" t="inlineStr">
        <is>
          <t>40%</t>
        </is>
      </c>
      <c r="F5" s="45" t="inlineStr">
        <is>
          <t>4-6 bidder invitations typical</t>
        </is>
      </c>
    </row>
    <row r="6">
      <c r="B6" s="46" t="inlineStr">
        <is>
          <t>Mechanical / HVAC subcontractor</t>
        </is>
      </c>
      <c r="C6" s="47" t="inlineStr">
        <is>
          <t>18-28%</t>
        </is>
      </c>
      <c r="D6" s="47" t="inlineStr">
        <is>
          <t>10%</t>
        </is>
      </c>
      <c r="E6" s="47" t="inlineStr">
        <is>
          <t>38%</t>
        </is>
      </c>
      <c r="F6" s="48" t="inlineStr">
        <is>
          <t>Equipment quotes add spread</t>
        </is>
      </c>
    </row>
    <row r="7">
      <c r="B7" s="44" t="inlineStr">
        <is>
          <t>Plumbing subcontractor</t>
        </is>
      </c>
      <c r="C7" s="27" t="inlineStr">
        <is>
          <t>20-30%</t>
        </is>
      </c>
      <c r="D7" s="27" t="inlineStr">
        <is>
          <t>10%</t>
        </is>
      </c>
      <c r="E7" s="27" t="inlineStr">
        <is>
          <t>40%</t>
        </is>
      </c>
      <c r="F7" s="45" t="inlineStr"/>
    </row>
    <row r="8">
      <c r="B8" s="46" t="inlineStr">
        <is>
          <t>Drywall / interiors subcontractor</t>
        </is>
      </c>
      <c r="C8" s="47" t="inlineStr">
        <is>
          <t>25-35%</t>
        </is>
      </c>
      <c r="D8" s="47" t="inlineStr">
        <is>
          <t>12%</t>
        </is>
      </c>
      <c r="E8" s="47" t="inlineStr">
        <is>
          <t>45%</t>
        </is>
      </c>
      <c r="F8" s="48" t="inlineStr">
        <is>
          <t>Relationship-heavy packages</t>
        </is>
      </c>
    </row>
    <row r="9">
      <c r="B9" s="44" t="inlineStr">
        <is>
          <t>Structural steel (fab &amp; erect)</t>
        </is>
      </c>
      <c r="C9" s="27" t="inlineStr">
        <is>
          <t>15-25%</t>
        </is>
      </c>
      <c r="D9" s="27" t="inlineStr">
        <is>
          <t>8%</t>
        </is>
      </c>
      <c r="E9" s="27" t="inlineStr">
        <is>
          <t>35%</t>
        </is>
      </c>
      <c r="F9" s="45" t="inlineStr">
        <is>
          <t>Capacity cycles swing pricing</t>
        </is>
      </c>
    </row>
    <row r="10">
      <c r="B10" s="46" t="inlineStr">
        <is>
          <t>Concrete subcontractor</t>
        </is>
      </c>
      <c r="C10" s="47" t="inlineStr">
        <is>
          <t>20-30%</t>
        </is>
      </c>
      <c r="D10" s="47" t="inlineStr">
        <is>
          <t>10%</t>
        </is>
      </c>
      <c r="E10" s="47" t="inlineStr">
        <is>
          <t>40%</t>
        </is>
      </c>
      <c r="F10" s="48" t="inlineStr"/>
    </row>
    <row r="11">
      <c r="B11" s="44" t="inlineStr">
        <is>
          <t>Roofing (new construction)</t>
        </is>
      </c>
      <c r="C11" s="27" t="inlineStr">
        <is>
          <t>15-25%</t>
        </is>
      </c>
      <c r="D11" s="27" t="inlineStr">
        <is>
          <t>8%</t>
        </is>
      </c>
      <c r="E11" s="27" t="inlineStr">
        <is>
          <t>35%</t>
        </is>
      </c>
      <c r="F11" s="45" t="inlineStr">
        <is>
          <t>Service work runs higher</t>
        </is>
      </c>
    </row>
    <row r="12">
      <c r="B12" s="46" t="inlineStr">
        <is>
          <t>Sitework / earthwork</t>
        </is>
      </c>
      <c r="C12" s="47" t="inlineStr">
        <is>
          <t>15-25%</t>
        </is>
      </c>
      <c r="D12" s="47" t="inlineStr">
        <is>
          <t>8%</t>
        </is>
      </c>
      <c r="E12" s="47" t="inlineStr">
        <is>
          <t>35%</t>
        </is>
      </c>
      <c r="F12" s="48" t="inlineStr"/>
    </row>
    <row r="13">
      <c r="B13" s="44" t="inlineStr">
        <is>
          <t>GC - hard-bid public</t>
        </is>
      </c>
      <c r="C13" s="27" t="inlineStr">
        <is>
          <t>10-15%</t>
        </is>
      </c>
      <c r="D13" s="27" t="inlineStr">
        <is>
          <t>5%</t>
        </is>
      </c>
      <c r="E13" s="27" t="inlineStr">
        <is>
          <t>25%</t>
        </is>
      </c>
      <c r="F13" s="45" t="inlineStr">
        <is>
          <t>8-15 bidders, price only</t>
        </is>
      </c>
    </row>
    <row r="14">
      <c r="B14" s="46" t="inlineStr">
        <is>
          <t>GC / sub - negotiated &amp; CM-at-risk</t>
        </is>
      </c>
      <c r="C14" s="47" t="inlineStr">
        <is>
          <t>40-60%</t>
        </is>
      </c>
      <c r="D14" s="47" t="inlineStr">
        <is>
          <t>25%</t>
        </is>
      </c>
      <c r="E14" s="47" t="inlineStr">
        <is>
          <t>-</t>
        </is>
      </c>
      <c r="F14" s="48" t="inlineStr">
        <is>
          <t>Selection precedes pricing</t>
        </is>
      </c>
    </row>
    <row r="16">
      <c r="B16" s="14" t="inlineStr">
        <is>
          <t>Sources: FMI Contractor Business Performance Report; CFMA benchmarking. Count pursuits (not dollars), count withdrawn bids as losses,</t>
        </is>
      </c>
    </row>
    <row r="17">
      <c r="B17" s="14" t="inlineStr">
        <is>
          <t>and never blend negotiated with hard-bid pipelines. Above the 'investigate above' line usually means underpricing — check bid-tab spreads.</t>
        </is>
      </c>
    </row>
    <row r="19">
      <c r="B19" s="14" t="inlineStr">
        <is>
          <t>Template by PILARS — AI construction takeoffs at $100 per trade, per plan. pilars.ai</t>
        </is>
      </c>
    </row>
  </sheetData>
  <mergeCells count="2">
    <mergeCell ref="A2:G2"/>
    <mergeCell ref="A1:G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5"/>
  <sheetViews>
    <sheetView workbookViewId="0">
      <selection activeCell="A1" sqref="A1"/>
    </sheetView>
  </sheetViews>
  <sheetFormatPr baseColWidth="8" defaultRowHeight="15"/>
  <sheetData>
    <row r="1">
      <c r="A1" t="inlineStr">
        <is>
          <t>Q1</t>
        </is>
      </c>
      <c r="B1" t="inlineStr">
        <is>
          <t>Q2</t>
        </is>
      </c>
      <c r="C1" t="inlineStr">
        <is>
          <t>Q3</t>
        </is>
      </c>
      <c r="D1" t="inlineStr">
        <is>
          <t>Q4</t>
        </is>
      </c>
      <c r="E1" t="inlineStr">
        <is>
          <t>Q5</t>
        </is>
      </c>
      <c r="F1" t="inlineStr">
        <is>
          <t>Q6</t>
        </is>
      </c>
      <c r="G1" t="inlineStr">
        <is>
          <t>Q7</t>
        </is>
      </c>
      <c r="I1" t="inlineStr">
        <is>
          <t>Delivery</t>
        </is>
      </c>
      <c r="J1" t="inlineStr">
        <is>
          <t>Result</t>
        </is>
      </c>
      <c r="K1" t="inlineStr">
        <is>
          <t>Verdict</t>
        </is>
      </c>
    </row>
    <row r="2">
      <c r="A2" t="inlineStr">
        <is>
          <t>3 - Paid 0-45 days, clean</t>
        </is>
      </c>
      <c r="B2" t="inlineStr">
        <is>
          <t>3 - Peak lands in a valley</t>
        </is>
      </c>
      <c r="C2" t="inlineStr">
        <is>
          <t>3 - Peak AR under 10% of working capital</t>
        </is>
      </c>
      <c r="D2" t="inlineStr">
        <is>
          <t>3 - PM &amp; foreman both named and clean</t>
        </is>
      </c>
      <c r="E2" t="inlineStr">
        <is>
          <t>3 - CDs 95%+ with coordinated MEP</t>
        </is>
      </c>
      <c r="F2" t="inlineStr">
        <is>
          <t>3 - 5% released at substantial completion</t>
        </is>
      </c>
      <c r="G2" t="inlineStr">
        <is>
          <t>3 - 2-5 qualified invited bidders</t>
        </is>
      </c>
      <c r="I2" t="inlineStr">
        <is>
          <t>Hard bid</t>
        </is>
      </c>
      <c r="J2" t="inlineStr">
        <is>
          <t>Pending</t>
        </is>
      </c>
      <c r="K2" t="inlineStr">
        <is>
          <t>BID</t>
        </is>
      </c>
    </row>
    <row r="3">
      <c r="A3" t="inlineStr">
        <is>
          <t>2 - Paid 46-60 days</t>
        </is>
      </c>
      <c r="B3" t="inlineStr">
        <is>
          <t>2 - Minor overlap, absorbable</t>
        </is>
      </c>
      <c r="C3" t="inlineStr">
        <is>
          <t>2 - 10-20% of working capital</t>
        </is>
      </c>
      <c r="D3" t="inlineStr">
        <is>
          <t>2 - Both available, one stretched</t>
        </is>
      </c>
      <c r="E3" t="inlineStr">
        <is>
          <t>2 - CDs at 75-90%</t>
        </is>
      </c>
      <c r="F3" t="inlineStr">
        <is>
          <t>2 - 10% at substantial completion</t>
        </is>
      </c>
      <c r="G3" t="inlineStr">
        <is>
          <t>2 - 6-8 bidders</t>
        </is>
      </c>
      <c r="I3" t="inlineStr">
        <is>
          <t>Negotiated</t>
        </is>
      </c>
      <c r="J3" t="inlineStr">
        <is>
          <t>Won</t>
        </is>
      </c>
      <c r="K3" t="inlineStr">
        <is>
          <t>BID - LOADED MARKUP</t>
        </is>
      </c>
    </row>
    <row r="4">
      <c r="A4" t="inlineStr">
        <is>
          <t>1 - Paid 61-75 days / unknown owner</t>
        </is>
      </c>
      <c r="B4" t="inlineStr">
        <is>
          <t>1 - Peaks overlap within 30 days</t>
        </is>
      </c>
      <c r="C4" t="inlineStr">
        <is>
          <t>1 - 20-40% of working capital</t>
        </is>
      </c>
      <c r="D4" t="inlineStr">
        <is>
          <t>1 - One committed elsewhere</t>
        </is>
      </c>
      <c r="E4" t="inlineStr">
        <is>
          <t>1 - DDs with performance specs</t>
        </is>
      </c>
      <c r="F4" t="inlineStr">
        <is>
          <t>1 - 10% at final acceptance</t>
        </is>
      </c>
      <c r="G4" t="inlineStr">
        <is>
          <t>1 - 9-11 bidders</t>
        </is>
      </c>
      <c r="I4" t="inlineStr">
        <is>
          <t>Design-build</t>
        </is>
      </c>
      <c r="J4" t="inlineStr">
        <is>
          <t>Lost</t>
        </is>
      </c>
      <c r="K4" t="inlineStr">
        <is>
          <t>STRATEGIC ONLY</t>
        </is>
      </c>
    </row>
    <row r="5">
      <c r="A5" t="inlineStr">
        <is>
          <t>0 - 76+ days or open dispute</t>
        </is>
      </c>
      <c r="B5" t="inlineStr">
        <is>
          <t>0 - Stacks on existing peak</t>
        </is>
      </c>
      <c r="C5" t="inlineStr">
        <is>
          <t>0 - Over 40% of working capital</t>
        </is>
      </c>
      <c r="D5" t="inlineStr">
        <is>
          <t>0 - Both committed to other projects</t>
        </is>
      </c>
      <c r="E5" t="inlineStr">
        <is>
          <t>0 - SD / design-build placeholder scope</t>
        </is>
      </c>
      <c r="F5" t="inlineStr">
        <is>
          <t>0 - Held through punch, no release trigger</t>
        </is>
      </c>
      <c r="G5" t="inlineStr">
        <is>
          <t>0 - 12+ open public bid</t>
        </is>
      </c>
      <c r="I5" t="inlineStr">
        <is>
          <t>CM-at-risk</t>
        </is>
      </c>
      <c r="J5" t="inlineStr">
        <is>
          <t>No-bid</t>
        </is>
      </c>
      <c r="K5" t="inlineStr">
        <is>
          <t>NO-BID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2026-07-20T18:59:41Z</dcterms:created>
  <dcterms:modified xmlns:dcterms="http://purl.org/dc/terms/" xmlns:xsi="http://www.w3.org/2001/XMLSchema-instance" xsi:type="dcterms:W3CDTF">2026-07-20T18:59:41Z</dcterms:modified>
</cp:coreProperties>
</file>